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S\Vyuka\BPNIE\2022\NOVE\"/>
    </mc:Choice>
  </mc:AlternateContent>
  <bookViews>
    <workbookView xWindow="0" yWindow="0" windowWidth="14085" windowHeight="6690" activeTab="2"/>
  </bookViews>
  <sheets>
    <sheet name="Scénář" sheetId="1" r:id="rId1"/>
    <sheet name="Tabulky" sheetId="16" r:id="rId2"/>
    <sheet name="Maticové vzorce" sheetId="27" r:id="rId3"/>
    <sheet name="Hledání řešení" sheetId="17" r:id="rId4"/>
    <sheet name="Zpráva scénáře" sheetId="15" r:id="rId5"/>
    <sheet name="Kontingenční tabulka" sheetId="14" r:id="rId6"/>
    <sheet name="Citlivostní analýza_1 proměnná" sheetId="24" r:id="rId7"/>
    <sheet name="Citlivostní analýza_2 proměnné" sheetId="23" r:id="rId8"/>
    <sheet name="Varianta_1" sheetId="25" r:id="rId9"/>
    <sheet name="Varianta_2" sheetId="26" r:id="rId10"/>
  </sheets>
  <definedNames>
    <definedName name="Nákupní_cena_zboží">Scénář!$B$4</definedName>
    <definedName name="Tržby_za_zboží">Scénář!$B$3</definedName>
    <definedName name="Zisk">Scénář!$B$5</definedName>
  </definedNames>
  <calcPr calcId="162913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27" l="1" a="1"/>
  <c r="S21" i="27" s="1"/>
  <c r="R19" i="27"/>
  <c r="R18" i="27"/>
  <c r="R17" i="27"/>
  <c r="R16" i="27"/>
  <c r="R15" i="27"/>
  <c r="R14" i="27"/>
  <c r="R13" i="27"/>
  <c r="R12" i="27"/>
  <c r="R11" i="27"/>
  <c r="R10" i="27"/>
  <c r="R9" i="27"/>
  <c r="R8" i="27"/>
  <c r="R7" i="27"/>
  <c r="R6" i="27"/>
  <c r="R5" i="27"/>
  <c r="S4" i="27" a="1"/>
  <c r="S16" i="27" s="1"/>
  <c r="R4" i="27"/>
  <c r="S7" i="27" l="1"/>
  <c r="S11" i="27"/>
  <c r="S15" i="27"/>
  <c r="S19" i="27"/>
  <c r="S5" i="27"/>
  <c r="S9" i="27"/>
  <c r="S13" i="27"/>
  <c r="S17" i="27"/>
  <c r="S6" i="27"/>
  <c r="S10" i="27"/>
  <c r="S14" i="27"/>
  <c r="S18" i="27"/>
  <c r="S4" i="27"/>
  <c r="S8" i="27"/>
  <c r="S12" i="27"/>
  <c r="B11" i="26"/>
  <c r="B13" i="26" s="1"/>
  <c r="B9" i="26"/>
  <c r="B7" i="26"/>
  <c r="B11" i="25"/>
  <c r="B13" i="25" s="1"/>
  <c r="B9" i="25"/>
  <c r="B7" i="25"/>
  <c r="F9" i="24" l="1"/>
  <c r="E9" i="24"/>
  <c r="E9" i="23"/>
  <c r="D5" i="17" l="1"/>
  <c r="D8" i="17" s="1"/>
  <c r="B5" i="16" l="1"/>
  <c r="B11" i="16"/>
  <c r="B6" i="16"/>
  <c r="B17" i="1" l="1"/>
  <c r="B11" i="1"/>
  <c r="B5" i="1"/>
</calcChain>
</file>

<file path=xl/sharedStrings.xml><?xml version="1.0" encoding="utf-8"?>
<sst xmlns="http://schemas.openxmlformats.org/spreadsheetml/2006/main" count="130" uniqueCount="57">
  <si>
    <t>Tržby za zboží</t>
  </si>
  <si>
    <t>Nákupní cena zboží</t>
  </si>
  <si>
    <t>Zisk</t>
  </si>
  <si>
    <t>Popisky řádků</t>
  </si>
  <si>
    <t>Varianta 1</t>
  </si>
  <si>
    <t>Varianta 2</t>
  </si>
  <si>
    <t>Varianta 3</t>
  </si>
  <si>
    <t>(Vše)</t>
  </si>
  <si>
    <t>Scénář Varianta 1:</t>
  </si>
  <si>
    <t>Scénář Varianta 2:</t>
  </si>
  <si>
    <t>Scénář Varianta 3:</t>
  </si>
  <si>
    <t>$B$3:$B$4 podle</t>
  </si>
  <si>
    <t>Tržby_za_zboží</t>
  </si>
  <si>
    <t>Nákupní_cena_zboží</t>
  </si>
  <si>
    <t>Autor: František Koliba dne 13.3.2016</t>
  </si>
  <si>
    <t>Zpráva scénáře</t>
  </si>
  <si>
    <t>Měněné buňky:</t>
  </si>
  <si>
    <t>Aktuální hodnoty:</t>
  </si>
  <si>
    <t>Výsledné buňky:</t>
  </si>
  <si>
    <t>Poznámka: Sloupec Aktuální hodnoty představuje hodnoty měněných</t>
  </si>
  <si>
    <t>buněk v okamžiku, kdy zpráva scénáře byla vytvořena. Měněné buňky</t>
  </si>
  <si>
    <t>každého scénáře jsou označeny šedě.</t>
  </si>
  <si>
    <t>Tabulky</t>
  </si>
  <si>
    <t>Zpětne řešeni</t>
  </si>
  <si>
    <t>Půjčka</t>
  </si>
  <si>
    <t>Úrok</t>
  </si>
  <si>
    <t>Splatnost_měsíce</t>
  </si>
  <si>
    <t>Zjistit výši měsíční splátky u půjčky ve výši 100 000 Kč za různých hodnot výše úroku a počtu měsíců splácení</t>
  </si>
  <si>
    <t>Půjčka na nábytek</t>
  </si>
  <si>
    <t>Rozpis půjčky</t>
  </si>
  <si>
    <t>Úroková sazba</t>
  </si>
  <si>
    <t>Počet let</t>
  </si>
  <si>
    <t>Půjčená částka</t>
  </si>
  <si>
    <t>Měsíční splátka</t>
  </si>
  <si>
    <t>Celkové náklady půjčky za 3 roky</t>
  </si>
  <si>
    <t>Cena za 3-letý pronájem</t>
  </si>
  <si>
    <t>Úspora</t>
  </si>
  <si>
    <t xml:space="preserve">Zjistěte, kolik let by musela společnost splácet půjčku, kdyby výše měsíční splátky byla pouze 6000,- Kč. </t>
  </si>
  <si>
    <t>Zjistěte, jakou částku by si společnost mohla půjčit, kdyby byla schopna splácet jen 6000,- Kč měsíčně po dobu 3 let.</t>
  </si>
  <si>
    <t>klasika</t>
  </si>
  <si>
    <t>Maticový vzorec</t>
  </si>
  <si>
    <t>Prodejce:</t>
  </si>
  <si>
    <t>Typ zboží</t>
  </si>
  <si>
    <t>Počet kusů:</t>
  </si>
  <si>
    <t>Cena</t>
  </si>
  <si>
    <t>Celkový prodej:</t>
  </si>
  <si>
    <t>Prodejce 1</t>
  </si>
  <si>
    <t>Alfa</t>
  </si>
  <si>
    <t>Beta</t>
  </si>
  <si>
    <t>Prodejce 2</t>
  </si>
  <si>
    <t>Prodejce 3</t>
  </si>
  <si>
    <t>Prodejce 4</t>
  </si>
  <si>
    <t>Prodejce 5</t>
  </si>
  <si>
    <t>Prodejce 6</t>
  </si>
  <si>
    <t>Prodejce 7</t>
  </si>
  <si>
    <t>Prodejce 8</t>
  </si>
  <si>
    <t>Celkový součet: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</si>
</sst>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8" formatCode="#,##0.00\ &quot;Kč&quot;;[Red]\-#,##0.00\ &quot;Kč&quot;"/>
    <numFmt numFmtId="164" formatCode="0.0%"/>
    <numFmt numFmtId="165" formatCode="&quot;$&quot;#,##0.00_);[Red]\(&quot;$&quot;#,##0.00\)"/>
    <numFmt numFmtId="166" formatCode="&quot;$&quot;#,##0.00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pivotButton="1"/>
    <xf numFmtId="0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0" xfId="0" applyFill="1" applyBorder="1" applyAlignment="1"/>
    <xf numFmtId="0" fontId="0" fillId="0" borderId="5" xfId="0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7" xfId="0" applyFill="1" applyBorder="1" applyAlignment="1"/>
    <xf numFmtId="0" fontId="2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0" fillId="4" borderId="0" xfId="0" applyFill="1" applyBorder="1" applyAlignment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0" fontId="7" fillId="0" borderId="8" xfId="0" applyFont="1" applyBorder="1"/>
    <xf numFmtId="0" fontId="9" fillId="0" borderId="8" xfId="0" applyFont="1" applyBorder="1"/>
    <xf numFmtId="10" fontId="9" fillId="0" borderId="8" xfId="0" applyNumberFormat="1" applyFont="1" applyBorder="1"/>
    <xf numFmtId="0" fontId="8" fillId="0" borderId="8" xfId="0" applyFont="1" applyBorder="1"/>
    <xf numFmtId="10" fontId="6" fillId="0" borderId="8" xfId="0" applyNumberFormat="1" applyFont="1" applyBorder="1"/>
    <xf numFmtId="0" fontId="6" fillId="0" borderId="8" xfId="0" applyFont="1" applyBorder="1" applyAlignment="1">
      <alignment horizontal="center"/>
    </xf>
    <xf numFmtId="10" fontId="6" fillId="0" borderId="0" xfId="0" applyNumberFormat="1" applyFont="1" applyBorder="1"/>
    <xf numFmtId="0" fontId="8" fillId="0" borderId="0" xfId="0" applyFont="1" applyBorder="1"/>
    <xf numFmtId="8" fontId="6" fillId="0" borderId="8" xfId="0" applyNumberFormat="1" applyFont="1" applyBorder="1"/>
    <xf numFmtId="0" fontId="10" fillId="0" borderId="0" xfId="0" applyFont="1"/>
    <xf numFmtId="0" fontId="12" fillId="0" borderId="0" xfId="0" applyFont="1" applyFill="1"/>
    <xf numFmtId="164" fontId="11" fillId="0" borderId="0" xfId="0" applyNumberFormat="1" applyFont="1" applyFill="1"/>
    <xf numFmtId="0" fontId="11" fillId="0" borderId="0" xfId="0" applyFont="1" applyFill="1"/>
    <xf numFmtId="0" fontId="11" fillId="0" borderId="0" xfId="0" applyFont="1"/>
    <xf numFmtId="5" fontId="11" fillId="0" borderId="0" xfId="0" applyNumberFormat="1" applyFont="1" applyFill="1"/>
    <xf numFmtId="165" fontId="11" fillId="0" borderId="0" xfId="0" applyNumberFormat="1" applyFont="1" applyFill="1"/>
    <xf numFmtId="0" fontId="12" fillId="0" borderId="0" xfId="0" applyFont="1"/>
    <xf numFmtId="166" fontId="11" fillId="0" borderId="0" xfId="0" applyNumberFormat="1" applyFont="1"/>
    <xf numFmtId="0" fontId="13" fillId="0" borderId="0" xfId="0" applyFont="1" applyFill="1"/>
    <xf numFmtId="164" fontId="8" fillId="0" borderId="0" xfId="0" applyNumberFormat="1" applyFont="1" applyFill="1"/>
    <xf numFmtId="0" fontId="8" fillId="0" borderId="0" xfId="0" applyFont="1" applyFill="1"/>
    <xf numFmtId="0" fontId="8" fillId="0" borderId="0" xfId="0" applyFont="1"/>
    <xf numFmtId="5" fontId="8" fillId="0" borderId="0" xfId="0" applyNumberFormat="1" applyFont="1" applyFill="1"/>
    <xf numFmtId="165" fontId="8" fillId="0" borderId="0" xfId="0" applyNumberFormat="1" applyFont="1" applyFill="1"/>
    <xf numFmtId="0" fontId="13" fillId="0" borderId="0" xfId="0" applyFont="1"/>
    <xf numFmtId="166" fontId="8" fillId="0" borderId="0" xfId="0" applyNumberFormat="1" applyFont="1"/>
    <xf numFmtId="8" fontId="8" fillId="7" borderId="8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13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/>
    </xf>
    <xf numFmtId="0" fontId="0" fillId="0" borderId="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František Koliba" refreshedDate="42442.749172685188" createdVersion="5" refreshedVersion="5" minRefreshableVersion="3" recordCount="3">
  <cacheSource type="scenario"/>
  <cacheFields count="3">
    <cacheField name="$B$3:$B$4" numFmtId="0">
      <sharedItems containsNonDate="0" count="3">
        <s v="Varianta 1"/>
        <s v="Varianta 2"/>
        <s v="Varianta 3"/>
      </sharedItems>
    </cacheField>
    <cacheField name="$B$3:$B$4 podle" numFmtId="0">
      <sharedItems containsNonDate="0" count="1">
        <s v="František Koliba"/>
      </sharedItems>
    </cacheField>
    <cacheField name="Výsledek Zisk" numFmtId="0">
      <sharedItems containsSemiMixedTypes="0" containsNonDate="0" containsString="0" containsNumber="1" containsInteger="1" minValue="24800" maxValue="67500" count="3">
        <n v="24800"/>
        <n v="39700"/>
        <n v="675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5" minRefreshableVersion="3" useAutoFormatting="1" rowGrandTotals="0" colGrandTotals="0" itemPrintTitles="1" createdVersion="5" indent="0" outline="1" outlineData="1" multipleFieldFilters="0" fieldListSortAscending="1">
  <location ref="A3:B6" firstHeaderRow="1" firstDataRow="1" firstDataCol="1" rowPageCount="1" colPageCount="1"/>
  <pivotFields count="3">
    <pivotField axis="axisRow" showAll="0" defaultSubtotal="0">
      <items count="3">
        <item x="0"/>
        <item x="1"/>
        <item x="2"/>
      </items>
    </pivotField>
    <pivotField axis="axisPage" showAll="0">
      <items count="2">
        <item x="0"/>
        <item t="default"/>
      </items>
    </pivotField>
    <pivotField dataField="1" showAll="0"/>
  </pivotFields>
  <rowFields count="1">
    <field x="0"/>
  </rowFields>
  <rowItems count="3">
    <i>
      <x/>
    </i>
    <i>
      <x v="1"/>
    </i>
    <i>
      <x v="2"/>
    </i>
  </rowItems>
  <colItems count="1">
    <i/>
  </colItems>
  <pageFields count="1">
    <pageField fld="1" hier="-1"/>
  </pageFields>
  <dataFields count="1">
    <dataField name="Zisk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26" sqref="D26"/>
    </sheetView>
  </sheetViews>
  <sheetFormatPr defaultRowHeight="15" x14ac:dyDescent="0.25"/>
  <cols>
    <col min="1" max="1" width="18" bestFit="1" customWidth="1"/>
    <col min="4" max="4" width="9.140625" style="1"/>
  </cols>
  <sheetData>
    <row r="1" spans="1:2" x14ac:dyDescent="0.25">
      <c r="A1" s="2" t="s">
        <v>8</v>
      </c>
    </row>
    <row r="2" spans="1:2" ht="15.75" thickBot="1" x14ac:dyDescent="0.3"/>
    <row r="3" spans="1:2" x14ac:dyDescent="0.25">
      <c r="A3" t="s">
        <v>0</v>
      </c>
      <c r="B3" s="5">
        <v>40000</v>
      </c>
    </row>
    <row r="4" spans="1:2" ht="15.75" thickBot="1" x14ac:dyDescent="0.3">
      <c r="A4" t="s">
        <v>1</v>
      </c>
      <c r="B4" s="6">
        <v>15200</v>
      </c>
    </row>
    <row r="5" spans="1:2" ht="15.75" thickBot="1" x14ac:dyDescent="0.3">
      <c r="A5" t="s">
        <v>2</v>
      </c>
      <c r="B5" s="7">
        <f>+B3-B4</f>
        <v>24800</v>
      </c>
    </row>
    <row r="7" spans="1:2" x14ac:dyDescent="0.25">
      <c r="A7" s="2" t="s">
        <v>9</v>
      </c>
    </row>
    <row r="8" spans="1:2" ht="15.75" thickBot="1" x14ac:dyDescent="0.3"/>
    <row r="9" spans="1:2" x14ac:dyDescent="0.25">
      <c r="A9" t="s">
        <v>0</v>
      </c>
      <c r="B9" s="5">
        <v>68300</v>
      </c>
    </row>
    <row r="10" spans="1:2" ht="15.75" thickBot="1" x14ac:dyDescent="0.3">
      <c r="A10" t="s">
        <v>1</v>
      </c>
      <c r="B10" s="6">
        <v>28600</v>
      </c>
    </row>
    <row r="11" spans="1:2" ht="15.75" thickBot="1" x14ac:dyDescent="0.3">
      <c r="A11" t="s">
        <v>2</v>
      </c>
      <c r="B11" s="7">
        <f>+B9-B10</f>
        <v>39700</v>
      </c>
    </row>
    <row r="13" spans="1:2" x14ac:dyDescent="0.25">
      <c r="A13" s="2" t="s">
        <v>10</v>
      </c>
    </row>
    <row r="14" spans="1:2" ht="15.75" thickBot="1" x14ac:dyDescent="0.3"/>
    <row r="15" spans="1:2" x14ac:dyDescent="0.25">
      <c r="A15" t="s">
        <v>0</v>
      </c>
      <c r="B15" s="5">
        <v>110000</v>
      </c>
    </row>
    <row r="16" spans="1:2" ht="15.75" thickBot="1" x14ac:dyDescent="0.3">
      <c r="A16" t="s">
        <v>1</v>
      </c>
      <c r="B16" s="6">
        <v>42500</v>
      </c>
    </row>
    <row r="17" spans="1:2" ht="15.75" thickBot="1" x14ac:dyDescent="0.3">
      <c r="A17" t="s">
        <v>2</v>
      </c>
      <c r="B17" s="7">
        <f>+B15-B16</f>
        <v>67500</v>
      </c>
    </row>
  </sheetData>
  <scenarios current="2" sqref="B5">
    <scenario name="Varianta 1" locked="1" count="2" user="František Koliba" comment="Autor: František Koliba dne 13.3.2016">
      <inputCells r="B3" val="40000"/>
      <inputCells r="B4" val="15200"/>
    </scenario>
    <scenario name="Varianta 2" locked="1" count="2" user="František Koliba" comment="Autor: František Koliba dne 13.3.2016">
      <inputCells r="B3" val="68300"/>
      <inputCells r="B4" val="28600"/>
    </scenario>
    <scenario name="Varianta 3" locked="1" count="2" user="František Koliba" comment="Autor: František Koliba dne 13.3.2016">
      <inputCells r="B3" val="110000"/>
      <inputCells r="B4" val="42500"/>
    </scenario>
  </scenario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B11" sqref="B11"/>
    </sheetView>
  </sheetViews>
  <sheetFormatPr defaultRowHeight="15" x14ac:dyDescent="0.25"/>
  <cols>
    <col min="2" max="2" width="9.140625" customWidth="1"/>
    <col min="3" max="6" width="9.28515625" customWidth="1"/>
    <col min="7" max="7" width="9.140625" customWidth="1"/>
  </cols>
  <sheetData>
    <row r="2" spans="1:7" x14ac:dyDescent="0.25">
      <c r="A2" t="s">
        <v>22</v>
      </c>
    </row>
    <row r="4" spans="1:7" x14ac:dyDescent="0.25">
      <c r="C4">
        <v>1</v>
      </c>
      <c r="D4">
        <v>2</v>
      </c>
      <c r="E4">
        <v>3</v>
      </c>
      <c r="F4">
        <v>4</v>
      </c>
      <c r="G4">
        <v>5</v>
      </c>
    </row>
    <row r="5" spans="1:7" x14ac:dyDescent="0.25">
      <c r="B5">
        <f>1/2*B4</f>
        <v>0</v>
      </c>
    </row>
    <row r="6" spans="1:7" x14ac:dyDescent="0.25">
      <c r="B6">
        <f>SQRT(B4)</f>
        <v>0</v>
      </c>
    </row>
    <row r="10" spans="1:7" x14ac:dyDescent="0.25">
      <c r="B10" s="20"/>
    </row>
    <row r="11" spans="1:7" x14ac:dyDescent="0.25">
      <c r="B11">
        <f>SQRT(B10*A12)</f>
        <v>0</v>
      </c>
      <c r="C11">
        <v>1</v>
      </c>
      <c r="D11">
        <v>2</v>
      </c>
      <c r="E11">
        <v>3</v>
      </c>
      <c r="F11">
        <v>4</v>
      </c>
      <c r="G11">
        <v>5</v>
      </c>
    </row>
    <row r="12" spans="1:7" x14ac:dyDescent="0.25">
      <c r="A12" s="20"/>
      <c r="B12">
        <v>10</v>
      </c>
    </row>
    <row r="13" spans="1:7" x14ac:dyDescent="0.25">
      <c r="B13">
        <v>9</v>
      </c>
    </row>
    <row r="14" spans="1:7" x14ac:dyDescent="0.25">
      <c r="B14">
        <v>8</v>
      </c>
    </row>
    <row r="15" spans="1:7" x14ac:dyDescent="0.25">
      <c r="B15">
        <v>7</v>
      </c>
    </row>
    <row r="16" spans="1:7" x14ac:dyDescent="0.25">
      <c r="B16">
        <v>6</v>
      </c>
    </row>
    <row r="17" spans="2:2" x14ac:dyDescent="0.25">
      <c r="B17">
        <v>5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S21"/>
  <sheetViews>
    <sheetView tabSelected="1" workbookViewId="0">
      <selection activeCell="K29" sqref="K29"/>
    </sheetView>
  </sheetViews>
  <sheetFormatPr defaultRowHeight="15" x14ac:dyDescent="0.25"/>
  <cols>
    <col min="8" max="8" width="15" bestFit="1" customWidth="1"/>
    <col min="9" max="9" width="15.28515625" bestFit="1" customWidth="1"/>
    <col min="14" max="14" width="15" bestFit="1" customWidth="1"/>
    <col min="15" max="15" width="9" bestFit="1" customWidth="1"/>
    <col min="16" max="16" width="11.140625" bestFit="1" customWidth="1"/>
    <col min="17" max="17" width="5.42578125" bestFit="1" customWidth="1"/>
    <col min="18" max="18" width="15" bestFit="1" customWidth="1"/>
    <col min="19" max="19" width="15.28515625" bestFit="1" customWidth="1"/>
  </cols>
  <sheetData>
    <row r="2" spans="4:19" x14ac:dyDescent="0.25">
      <c r="D2" s="52"/>
      <c r="E2" s="52"/>
      <c r="F2" s="52"/>
      <c r="G2" s="52"/>
      <c r="H2" s="52" t="s">
        <v>39</v>
      </c>
      <c r="I2" s="52" t="s">
        <v>40</v>
      </c>
      <c r="N2" s="52"/>
      <c r="O2" s="52"/>
      <c r="P2" s="52"/>
      <c r="Q2" s="52"/>
      <c r="R2" s="52" t="s">
        <v>39</v>
      </c>
      <c r="S2" s="52" t="s">
        <v>40</v>
      </c>
    </row>
    <row r="3" spans="4:19" x14ac:dyDescent="0.25">
      <c r="D3" s="52" t="s">
        <v>41</v>
      </c>
      <c r="E3" s="52" t="s">
        <v>42</v>
      </c>
      <c r="F3" s="52" t="s">
        <v>43</v>
      </c>
      <c r="G3" s="52" t="s">
        <v>44</v>
      </c>
      <c r="H3" s="52" t="s">
        <v>45</v>
      </c>
      <c r="I3" s="52" t="s">
        <v>45</v>
      </c>
      <c r="N3" s="52" t="s">
        <v>41</v>
      </c>
      <c r="O3" s="52" t="s">
        <v>42</v>
      </c>
      <c r="P3" s="52" t="s">
        <v>43</v>
      </c>
      <c r="Q3" s="52" t="s">
        <v>44</v>
      </c>
      <c r="R3" s="52" t="s">
        <v>45</v>
      </c>
      <c r="S3" s="52" t="s">
        <v>45</v>
      </c>
    </row>
    <row r="4" spans="4:19" x14ac:dyDescent="0.25">
      <c r="D4" s="52" t="s">
        <v>46</v>
      </c>
      <c r="E4" s="52" t="s">
        <v>47</v>
      </c>
      <c r="F4" s="52">
        <v>10</v>
      </c>
      <c r="G4" s="52">
        <v>1500</v>
      </c>
      <c r="H4" s="52"/>
      <c r="I4" s="52"/>
      <c r="N4" s="52" t="s">
        <v>46</v>
      </c>
      <c r="O4" s="52" t="s">
        <v>47</v>
      </c>
      <c r="P4" s="52">
        <v>10</v>
      </c>
      <c r="Q4" s="52">
        <v>1500</v>
      </c>
      <c r="R4" s="52">
        <f>+P4*Q4</f>
        <v>15000</v>
      </c>
      <c r="S4" s="52">
        <f t="array" ref="S4:S19">P4:P19*Q4:Q19</f>
        <v>15000</v>
      </c>
    </row>
    <row r="5" spans="4:19" x14ac:dyDescent="0.25">
      <c r="D5" s="52"/>
      <c r="E5" s="52" t="s">
        <v>48</v>
      </c>
      <c r="F5" s="52">
        <v>12</v>
      </c>
      <c r="G5" s="52">
        <v>2300</v>
      </c>
      <c r="H5" s="52"/>
      <c r="I5" s="52"/>
      <c r="N5" s="52"/>
      <c r="O5" s="52" t="s">
        <v>48</v>
      </c>
      <c r="P5" s="52">
        <v>12</v>
      </c>
      <c r="Q5" s="52">
        <v>2300</v>
      </c>
      <c r="R5" s="52">
        <f t="shared" ref="R5:R19" si="0">+P5*Q5</f>
        <v>27600</v>
      </c>
      <c r="S5" s="52">
        <v>27600</v>
      </c>
    </row>
    <row r="6" spans="4:19" x14ac:dyDescent="0.25">
      <c r="D6" s="52" t="s">
        <v>49</v>
      </c>
      <c r="E6" s="52" t="s">
        <v>47</v>
      </c>
      <c r="F6" s="52">
        <v>14</v>
      </c>
      <c r="G6" s="52">
        <v>1550</v>
      </c>
      <c r="H6" s="52"/>
      <c r="I6" s="52"/>
      <c r="N6" s="52" t="s">
        <v>49</v>
      </c>
      <c r="O6" s="52" t="s">
        <v>47</v>
      </c>
      <c r="P6" s="52">
        <v>14</v>
      </c>
      <c r="Q6" s="52">
        <v>1550</v>
      </c>
      <c r="R6" s="52">
        <f t="shared" si="0"/>
        <v>21700</v>
      </c>
      <c r="S6" s="52">
        <v>21700</v>
      </c>
    </row>
    <row r="7" spans="4:19" x14ac:dyDescent="0.25">
      <c r="D7" s="52"/>
      <c r="E7" s="52" t="s">
        <v>48</v>
      </c>
      <c r="F7" s="52">
        <v>13</v>
      </c>
      <c r="G7" s="52">
        <v>2350</v>
      </c>
      <c r="H7" s="52"/>
      <c r="I7" s="52"/>
      <c r="N7" s="52"/>
      <c r="O7" s="52" t="s">
        <v>48</v>
      </c>
      <c r="P7" s="52">
        <v>13</v>
      </c>
      <c r="Q7" s="52">
        <v>2350</v>
      </c>
      <c r="R7" s="52">
        <f t="shared" si="0"/>
        <v>30550</v>
      </c>
      <c r="S7" s="52">
        <v>30550</v>
      </c>
    </row>
    <row r="8" spans="4:19" x14ac:dyDescent="0.25">
      <c r="D8" s="52" t="s">
        <v>50</v>
      </c>
      <c r="E8" s="52" t="s">
        <v>47</v>
      </c>
      <c r="F8" s="52">
        <v>21</v>
      </c>
      <c r="G8" s="52">
        <v>1450</v>
      </c>
      <c r="H8" s="52"/>
      <c r="I8" s="52"/>
      <c r="N8" s="52" t="s">
        <v>50</v>
      </c>
      <c r="O8" s="52" t="s">
        <v>47</v>
      </c>
      <c r="P8" s="52">
        <v>21</v>
      </c>
      <c r="Q8" s="52">
        <v>1450</v>
      </c>
      <c r="R8" s="52">
        <f t="shared" si="0"/>
        <v>30450</v>
      </c>
      <c r="S8" s="52">
        <v>30450</v>
      </c>
    </row>
    <row r="9" spans="4:19" x14ac:dyDescent="0.25">
      <c r="D9" s="52"/>
      <c r="E9" s="52" t="s">
        <v>48</v>
      </c>
      <c r="F9" s="52">
        <v>22</v>
      </c>
      <c r="G9" s="52">
        <v>2450</v>
      </c>
      <c r="H9" s="52"/>
      <c r="I9" s="52"/>
      <c r="N9" s="52"/>
      <c r="O9" s="52" t="s">
        <v>48</v>
      </c>
      <c r="P9" s="52">
        <v>22</v>
      </c>
      <c r="Q9" s="52">
        <v>2450</v>
      </c>
      <c r="R9" s="52">
        <f t="shared" si="0"/>
        <v>53900</v>
      </c>
      <c r="S9" s="52">
        <v>53900</v>
      </c>
    </row>
    <row r="10" spans="4:19" x14ac:dyDescent="0.25">
      <c r="D10" s="52" t="s">
        <v>51</v>
      </c>
      <c r="E10" s="52" t="s">
        <v>47</v>
      </c>
      <c r="F10" s="52">
        <v>11</v>
      </c>
      <c r="G10" s="52">
        <v>1600</v>
      </c>
      <c r="H10" s="52"/>
      <c r="I10" s="52"/>
      <c r="N10" s="52" t="s">
        <v>51</v>
      </c>
      <c r="O10" s="52" t="s">
        <v>47</v>
      </c>
      <c r="P10" s="52">
        <v>11</v>
      </c>
      <c r="Q10" s="52">
        <v>1600</v>
      </c>
      <c r="R10" s="52">
        <f t="shared" si="0"/>
        <v>17600</v>
      </c>
      <c r="S10" s="52">
        <v>17600</v>
      </c>
    </row>
    <row r="11" spans="4:19" x14ac:dyDescent="0.25">
      <c r="D11" s="52"/>
      <c r="E11" s="52" t="s">
        <v>48</v>
      </c>
      <c r="F11" s="52">
        <v>32</v>
      </c>
      <c r="G11" s="52">
        <v>2500</v>
      </c>
      <c r="H11" s="52"/>
      <c r="I11" s="52"/>
      <c r="N11" s="52"/>
      <c r="O11" s="52" t="s">
        <v>48</v>
      </c>
      <c r="P11" s="52">
        <v>32</v>
      </c>
      <c r="Q11" s="52">
        <v>2500</v>
      </c>
      <c r="R11" s="52">
        <f t="shared" si="0"/>
        <v>80000</v>
      </c>
      <c r="S11" s="52">
        <v>80000</v>
      </c>
    </row>
    <row r="12" spans="4:19" x14ac:dyDescent="0.25">
      <c r="D12" s="52" t="s">
        <v>52</v>
      </c>
      <c r="E12" s="52" t="s">
        <v>47</v>
      </c>
      <c r="F12" s="52">
        <v>4</v>
      </c>
      <c r="G12" s="52">
        <v>1600</v>
      </c>
      <c r="H12" s="52"/>
      <c r="I12" s="52"/>
      <c r="N12" s="52" t="s">
        <v>52</v>
      </c>
      <c r="O12" s="52" t="s">
        <v>47</v>
      </c>
      <c r="P12" s="52">
        <v>4</v>
      </c>
      <c r="Q12" s="52">
        <v>1600</v>
      </c>
      <c r="R12" s="52">
        <f t="shared" si="0"/>
        <v>6400</v>
      </c>
      <c r="S12" s="52">
        <v>6400</v>
      </c>
    </row>
    <row r="13" spans="4:19" x14ac:dyDescent="0.25">
      <c r="D13" s="52"/>
      <c r="E13" s="52" t="s">
        <v>48</v>
      </c>
      <c r="F13" s="52">
        <v>5</v>
      </c>
      <c r="G13" s="52">
        <v>2640</v>
      </c>
      <c r="H13" s="52"/>
      <c r="I13" s="52"/>
      <c r="N13" s="52"/>
      <c r="O13" s="52" t="s">
        <v>48</v>
      </c>
      <c r="P13" s="52">
        <v>5</v>
      </c>
      <c r="Q13" s="52">
        <v>2640</v>
      </c>
      <c r="R13" s="52">
        <f t="shared" si="0"/>
        <v>13200</v>
      </c>
      <c r="S13" s="52">
        <v>13200</v>
      </c>
    </row>
    <row r="14" spans="4:19" x14ac:dyDescent="0.25">
      <c r="D14" s="52" t="s">
        <v>53</v>
      </c>
      <c r="E14" s="52" t="s">
        <v>47</v>
      </c>
      <c r="F14" s="52">
        <v>21</v>
      </c>
      <c r="G14" s="52">
        <v>1450</v>
      </c>
      <c r="H14" s="52"/>
      <c r="I14" s="52"/>
      <c r="N14" s="52" t="s">
        <v>53</v>
      </c>
      <c r="O14" s="52" t="s">
        <v>47</v>
      </c>
      <c r="P14" s="52">
        <v>21</v>
      </c>
      <c r="Q14" s="52">
        <v>1450</v>
      </c>
      <c r="R14" s="52">
        <f t="shared" si="0"/>
        <v>30450</v>
      </c>
      <c r="S14" s="52">
        <v>30450</v>
      </c>
    </row>
    <row r="15" spans="4:19" x14ac:dyDescent="0.25">
      <c r="D15" s="52"/>
      <c r="E15" s="52" t="s">
        <v>48</v>
      </c>
      <c r="F15" s="52">
        <v>4</v>
      </c>
      <c r="G15" s="52">
        <v>2400</v>
      </c>
      <c r="H15" s="52"/>
      <c r="I15" s="52"/>
      <c r="N15" s="52"/>
      <c r="O15" s="52" t="s">
        <v>48</v>
      </c>
      <c r="P15" s="52">
        <v>4</v>
      </c>
      <c r="Q15" s="52">
        <v>2400</v>
      </c>
      <c r="R15" s="52">
        <f t="shared" si="0"/>
        <v>9600</v>
      </c>
      <c r="S15" s="52">
        <v>9600</v>
      </c>
    </row>
    <row r="16" spans="4:19" x14ac:dyDescent="0.25">
      <c r="D16" s="52" t="s">
        <v>54</v>
      </c>
      <c r="E16" s="52" t="s">
        <v>47</v>
      </c>
      <c r="F16" s="52">
        <v>19</v>
      </c>
      <c r="G16" s="52">
        <v>1650</v>
      </c>
      <c r="H16" s="52"/>
      <c r="I16" s="52"/>
      <c r="N16" s="52" t="s">
        <v>54</v>
      </c>
      <c r="O16" s="52" t="s">
        <v>47</v>
      </c>
      <c r="P16" s="52">
        <v>19</v>
      </c>
      <c r="Q16" s="52">
        <v>1650</v>
      </c>
      <c r="R16" s="52">
        <f t="shared" si="0"/>
        <v>31350</v>
      </c>
      <c r="S16" s="52">
        <v>31350</v>
      </c>
    </row>
    <row r="17" spans="4:19" x14ac:dyDescent="0.25">
      <c r="D17" s="52"/>
      <c r="E17" s="52" t="s">
        <v>48</v>
      </c>
      <c r="F17" s="52">
        <v>18</v>
      </c>
      <c r="G17" s="52">
        <v>2700</v>
      </c>
      <c r="H17" s="52"/>
      <c r="I17" s="52"/>
      <c r="N17" s="52"/>
      <c r="O17" s="52" t="s">
        <v>48</v>
      </c>
      <c r="P17" s="52">
        <v>18</v>
      </c>
      <c r="Q17" s="52">
        <v>2700</v>
      </c>
      <c r="R17" s="52">
        <f t="shared" si="0"/>
        <v>48600</v>
      </c>
      <c r="S17" s="52">
        <v>48600</v>
      </c>
    </row>
    <row r="18" spans="4:19" x14ac:dyDescent="0.25">
      <c r="D18" s="52" t="s">
        <v>55</v>
      </c>
      <c r="E18" s="52" t="s">
        <v>47</v>
      </c>
      <c r="F18" s="52">
        <v>24</v>
      </c>
      <c r="G18" s="52">
        <v>1550</v>
      </c>
      <c r="H18" s="52"/>
      <c r="I18" s="52"/>
      <c r="N18" s="52" t="s">
        <v>55</v>
      </c>
      <c r="O18" s="52" t="s">
        <v>47</v>
      </c>
      <c r="P18" s="52">
        <v>24</v>
      </c>
      <c r="Q18" s="52">
        <v>1550</v>
      </c>
      <c r="R18" s="52">
        <f t="shared" si="0"/>
        <v>37200</v>
      </c>
      <c r="S18" s="52">
        <v>37200</v>
      </c>
    </row>
    <row r="19" spans="4:19" x14ac:dyDescent="0.25">
      <c r="D19" s="52"/>
      <c r="E19" s="52" t="s">
        <v>48</v>
      </c>
      <c r="F19" s="52">
        <v>25</v>
      </c>
      <c r="G19" s="52">
        <v>2560</v>
      </c>
      <c r="H19" s="52"/>
      <c r="I19" s="52"/>
      <c r="N19" s="52"/>
      <c r="O19" s="52" t="s">
        <v>48</v>
      </c>
      <c r="P19" s="52">
        <v>25</v>
      </c>
      <c r="Q19" s="52">
        <v>2560</v>
      </c>
      <c r="R19" s="52">
        <f t="shared" si="0"/>
        <v>64000</v>
      </c>
      <c r="S19" s="52">
        <v>64000</v>
      </c>
    </row>
    <row r="20" spans="4:19" x14ac:dyDescent="0.25">
      <c r="D20" s="52"/>
      <c r="E20" s="52"/>
      <c r="F20" s="52"/>
      <c r="G20" s="52"/>
      <c r="H20" s="52"/>
      <c r="I20" s="52"/>
      <c r="N20" s="52"/>
      <c r="O20" s="52"/>
      <c r="P20" s="52"/>
      <c r="Q20" s="52"/>
      <c r="R20" s="52"/>
      <c r="S20" s="52"/>
    </row>
    <row r="21" spans="4:19" x14ac:dyDescent="0.25">
      <c r="D21" s="52" t="s">
        <v>56</v>
      </c>
      <c r="E21" s="52"/>
      <c r="F21" s="52"/>
      <c r="G21" s="52"/>
      <c r="H21" s="52"/>
      <c r="I21" s="52"/>
      <c r="N21" s="52" t="s">
        <v>56</v>
      </c>
      <c r="O21" s="52"/>
      <c r="P21" s="52"/>
      <c r="Q21" s="52"/>
      <c r="R21" s="52"/>
      <c r="S21" s="52">
        <f t="array" ref="S21">SUM(P4:P19*Q4:Q19)</f>
        <v>517600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5" sqref="D5"/>
    </sheetView>
  </sheetViews>
  <sheetFormatPr defaultRowHeight="15" x14ac:dyDescent="0.25"/>
  <sheetData>
    <row r="1" spans="1:4" x14ac:dyDescent="0.25">
      <c r="A1" t="s">
        <v>23</v>
      </c>
    </row>
    <row r="3" spans="1:4" x14ac:dyDescent="0.25">
      <c r="B3">
        <v>14</v>
      </c>
    </row>
    <row r="4" spans="1:4" x14ac:dyDescent="0.25">
      <c r="B4">
        <v>15</v>
      </c>
    </row>
    <row r="5" spans="1:4" x14ac:dyDescent="0.25">
      <c r="B5">
        <v>16</v>
      </c>
      <c r="D5">
        <f>B3*B4*B5</f>
        <v>3360</v>
      </c>
    </row>
    <row r="8" spans="1:4" x14ac:dyDescent="0.25">
      <c r="D8">
        <f>386/D5</f>
        <v>0.11488095238095238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12"/>
  <sheetViews>
    <sheetView showGridLines="0" workbookViewId="0">
      <selection activeCell="D12" sqref="D12"/>
    </sheetView>
  </sheetViews>
  <sheetFormatPr defaultRowHeight="15" outlineLevelRow="1" outlineLevelCol="1" x14ac:dyDescent="0.25"/>
  <cols>
    <col min="3" max="3" width="19.42578125" bestFit="1" customWidth="1"/>
    <col min="4" max="7" width="14.85546875" bestFit="1" customWidth="1" outlineLevel="1"/>
  </cols>
  <sheetData>
    <row r="1" spans="2:7" ht="15.75" thickBot="1" x14ac:dyDescent="0.3"/>
    <row r="2" spans="2:7" ht="15.75" x14ac:dyDescent="0.25">
      <c r="B2" s="11" t="s">
        <v>15</v>
      </c>
      <c r="C2" s="11"/>
      <c r="D2" s="16"/>
      <c r="E2" s="16"/>
      <c r="F2" s="16"/>
      <c r="G2" s="16"/>
    </row>
    <row r="3" spans="2:7" ht="15.75" collapsed="1" x14ac:dyDescent="0.25">
      <c r="B3" s="10"/>
      <c r="C3" s="10"/>
      <c r="D3" s="17" t="s">
        <v>17</v>
      </c>
      <c r="E3" s="17" t="s">
        <v>4</v>
      </c>
      <c r="F3" s="17" t="s">
        <v>5</v>
      </c>
      <c r="G3" s="17" t="s">
        <v>6</v>
      </c>
    </row>
    <row r="4" spans="2:7" ht="33.75" hidden="1" outlineLevel="1" x14ac:dyDescent="0.25">
      <c r="B4" s="13"/>
      <c r="C4" s="13"/>
      <c r="D4" s="8"/>
      <c r="E4" s="19" t="s">
        <v>14</v>
      </c>
      <c r="F4" s="19" t="s">
        <v>14</v>
      </c>
      <c r="G4" s="19" t="s">
        <v>14</v>
      </c>
    </row>
    <row r="5" spans="2:7" x14ac:dyDescent="0.25">
      <c r="B5" s="14" t="s">
        <v>16</v>
      </c>
      <c r="C5" s="14"/>
      <c r="D5" s="12"/>
      <c r="E5" s="12"/>
      <c r="F5" s="12"/>
      <c r="G5" s="12"/>
    </row>
    <row r="6" spans="2:7" outlineLevel="1" x14ac:dyDescent="0.25">
      <c r="B6" s="13"/>
      <c r="C6" s="13" t="s">
        <v>12</v>
      </c>
      <c r="D6" s="8">
        <v>40000</v>
      </c>
      <c r="E6" s="18">
        <v>40000</v>
      </c>
      <c r="F6" s="18">
        <v>68300</v>
      </c>
      <c r="G6" s="18">
        <v>110000</v>
      </c>
    </row>
    <row r="7" spans="2:7" outlineLevel="1" x14ac:dyDescent="0.25">
      <c r="B7" s="13"/>
      <c r="C7" s="13" t="s">
        <v>13</v>
      </c>
      <c r="D7" s="8">
        <v>15200</v>
      </c>
      <c r="E7" s="18">
        <v>15200</v>
      </c>
      <c r="F7" s="18">
        <v>28600</v>
      </c>
      <c r="G7" s="18">
        <v>42500</v>
      </c>
    </row>
    <row r="8" spans="2:7" x14ac:dyDescent="0.25">
      <c r="B8" s="14" t="s">
        <v>18</v>
      </c>
      <c r="C8" s="14"/>
      <c r="D8" s="12"/>
      <c r="E8" s="12"/>
      <c r="F8" s="12"/>
      <c r="G8" s="12"/>
    </row>
    <row r="9" spans="2:7" ht="15.75" outlineLevel="1" thickBot="1" x14ac:dyDescent="0.3">
      <c r="B9" s="15"/>
      <c r="C9" s="15" t="s">
        <v>2</v>
      </c>
      <c r="D9" s="9">
        <v>24800</v>
      </c>
      <c r="E9" s="9">
        <v>24800</v>
      </c>
      <c r="F9" s="9">
        <v>39700</v>
      </c>
      <c r="G9" s="9">
        <v>67500</v>
      </c>
    </row>
    <row r="10" spans="2:7" x14ac:dyDescent="0.25">
      <c r="B10" t="s">
        <v>19</v>
      </c>
    </row>
    <row r="11" spans="2:7" x14ac:dyDescent="0.25">
      <c r="B11" t="s">
        <v>20</v>
      </c>
    </row>
    <row r="12" spans="2:7" x14ac:dyDescent="0.25">
      <c r="B12" t="s">
        <v>21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4" sqref="A4"/>
    </sheetView>
  </sheetViews>
  <sheetFormatPr defaultRowHeight="15" x14ac:dyDescent="0.25"/>
  <cols>
    <col min="1" max="1" width="15.7109375" bestFit="1" customWidth="1"/>
    <col min="2" max="2" width="8" bestFit="1" customWidth="1"/>
  </cols>
  <sheetData>
    <row r="1" spans="1:2" x14ac:dyDescent="0.25">
      <c r="A1" s="3" t="s">
        <v>11</v>
      </c>
      <c r="B1" t="s">
        <v>7</v>
      </c>
    </row>
    <row r="3" spans="1:2" x14ac:dyDescent="0.25">
      <c r="A3" s="3" t="s">
        <v>3</v>
      </c>
      <c r="B3" t="s">
        <v>2</v>
      </c>
    </row>
    <row r="4" spans="1:2" x14ac:dyDescent="0.25">
      <c r="A4" s="1" t="s">
        <v>4</v>
      </c>
      <c r="B4" s="4">
        <v>24800</v>
      </c>
    </row>
    <row r="5" spans="1:2" x14ac:dyDescent="0.25">
      <c r="A5" s="1" t="s">
        <v>5</v>
      </c>
      <c r="B5" s="4">
        <v>39700</v>
      </c>
    </row>
    <row r="6" spans="1:2" x14ac:dyDescent="0.25">
      <c r="A6" s="1" t="s">
        <v>6</v>
      </c>
      <c r="B6" s="4">
        <v>67500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workbookViewId="0">
      <selection activeCell="C25" sqref="C25"/>
    </sheetView>
  </sheetViews>
  <sheetFormatPr defaultRowHeight="15" x14ac:dyDescent="0.25"/>
  <cols>
    <col min="2" max="2" width="30.42578125" bestFit="1" customWidth="1"/>
    <col min="3" max="3" width="14.85546875" bestFit="1" customWidth="1"/>
    <col min="5" max="5" width="17.140625" bestFit="1" customWidth="1"/>
    <col min="6" max="6" width="27.5703125" customWidth="1"/>
  </cols>
  <sheetData>
    <row r="4" spans="2:12" ht="26.25" x14ac:dyDescent="0.4">
      <c r="B4" s="21" t="s">
        <v>24</v>
      </c>
      <c r="C4" s="22">
        <v>-100000</v>
      </c>
    </row>
    <row r="5" spans="2:12" ht="26.25" x14ac:dyDescent="0.4">
      <c r="B5" s="21" t="s">
        <v>25</v>
      </c>
      <c r="C5" s="23">
        <v>0.1</v>
      </c>
    </row>
    <row r="6" spans="2:12" ht="26.25" x14ac:dyDescent="0.4">
      <c r="B6" s="21" t="s">
        <v>26</v>
      </c>
      <c r="C6" s="22">
        <v>12</v>
      </c>
    </row>
    <row r="9" spans="2:12" ht="23.25" x14ac:dyDescent="0.35">
      <c r="E9" s="47">
        <f>PMT(C5/12,C6,C4)</f>
        <v>8791.5887230009594</v>
      </c>
      <c r="F9" s="29">
        <f>PMT(C5/12,C6,C4)</f>
        <v>8791.5887230009594</v>
      </c>
      <c r="G9" s="27"/>
      <c r="H9" s="27"/>
      <c r="I9" s="27"/>
      <c r="J9" s="27"/>
      <c r="K9" s="27"/>
      <c r="L9" s="27"/>
    </row>
    <row r="10" spans="2:12" ht="23.25" x14ac:dyDescent="0.35">
      <c r="E10" s="26">
        <v>12</v>
      </c>
      <c r="F10" s="24"/>
      <c r="G10" s="28"/>
      <c r="H10" s="28"/>
      <c r="I10" s="28"/>
      <c r="J10" s="28"/>
      <c r="K10" s="28"/>
      <c r="L10" s="28"/>
    </row>
    <row r="11" spans="2:12" ht="23.25" x14ac:dyDescent="0.35">
      <c r="E11" s="26">
        <v>24</v>
      </c>
      <c r="F11" s="24"/>
      <c r="G11" s="28"/>
      <c r="H11" s="28"/>
      <c r="I11" s="28"/>
      <c r="J11" s="28"/>
      <c r="K11" s="28"/>
      <c r="L11" s="28"/>
    </row>
    <row r="12" spans="2:12" ht="23.25" x14ac:dyDescent="0.35">
      <c r="E12" s="26">
        <v>36</v>
      </c>
      <c r="F12" s="24"/>
      <c r="G12" s="28"/>
      <c r="H12" s="28"/>
      <c r="I12" s="28"/>
      <c r="J12" s="28"/>
      <c r="K12" s="28"/>
      <c r="L12" s="28"/>
    </row>
    <row r="13" spans="2:12" ht="23.25" x14ac:dyDescent="0.35">
      <c r="E13" s="26">
        <v>48</v>
      </c>
      <c r="F13" s="24"/>
      <c r="G13" s="28"/>
      <c r="H13" s="28"/>
      <c r="I13" s="28"/>
      <c r="J13" s="28"/>
      <c r="K13" s="28"/>
      <c r="L13" s="28"/>
    </row>
    <row r="14" spans="2:12" ht="23.25" x14ac:dyDescent="0.35">
      <c r="E14" s="26">
        <v>60</v>
      </c>
      <c r="F14" s="24"/>
      <c r="G14" s="28"/>
      <c r="H14" s="28"/>
      <c r="I14" s="28"/>
      <c r="J14" s="28"/>
      <c r="K14" s="28"/>
      <c r="L14" s="28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"/>
  <sheetViews>
    <sheetView workbookViewId="0">
      <selection activeCell="E27" sqref="E27"/>
    </sheetView>
  </sheetViews>
  <sheetFormatPr defaultRowHeight="15" x14ac:dyDescent="0.25"/>
  <cols>
    <col min="2" max="2" width="30.5703125" bestFit="1" customWidth="1"/>
    <col min="3" max="3" width="16.5703125" customWidth="1"/>
    <col min="4" max="4" width="9.28515625" bestFit="1" customWidth="1"/>
    <col min="5" max="5" width="17.140625" bestFit="1" customWidth="1"/>
    <col min="6" max="6" width="9.85546875" customWidth="1"/>
    <col min="7" max="7" width="9.7109375" bestFit="1" customWidth="1"/>
    <col min="8" max="8" width="9.85546875" bestFit="1" customWidth="1"/>
    <col min="9" max="10" width="9.7109375" bestFit="1" customWidth="1"/>
    <col min="11" max="11" width="9.85546875" bestFit="1" customWidth="1"/>
    <col min="12" max="12" width="9.7109375" bestFit="1" customWidth="1"/>
  </cols>
  <sheetData>
    <row r="4" spans="2:12" ht="26.25" x14ac:dyDescent="0.4">
      <c r="B4" s="21" t="s">
        <v>24</v>
      </c>
      <c r="C4" s="22">
        <v>-100000</v>
      </c>
      <c r="E4" s="48" t="s">
        <v>27</v>
      </c>
      <c r="F4" s="48"/>
      <c r="G4" s="48"/>
      <c r="H4" s="48"/>
      <c r="I4" s="48"/>
      <c r="J4" s="48"/>
      <c r="K4" s="48"/>
      <c r="L4" s="48"/>
    </row>
    <row r="5" spans="2:12" ht="26.25" x14ac:dyDescent="0.4">
      <c r="B5" s="21" t="s">
        <v>25</v>
      </c>
      <c r="C5" s="23">
        <v>0.1</v>
      </c>
      <c r="E5" s="48"/>
      <c r="F5" s="48"/>
      <c r="G5" s="48"/>
      <c r="H5" s="48"/>
      <c r="I5" s="48"/>
      <c r="J5" s="48"/>
      <c r="K5" s="48"/>
      <c r="L5" s="48"/>
    </row>
    <row r="6" spans="2:12" ht="26.25" x14ac:dyDescent="0.4">
      <c r="B6" s="21" t="s">
        <v>26</v>
      </c>
      <c r="C6" s="22">
        <v>12</v>
      </c>
    </row>
    <row r="9" spans="2:12" ht="23.25" x14ac:dyDescent="0.35">
      <c r="E9" s="47">
        <f>PMT(C5/12,C6,C4)</f>
        <v>8791.5887230009594</v>
      </c>
      <c r="F9" s="25">
        <v>1.4999999999999999E-2</v>
      </c>
      <c r="G9" s="25">
        <v>0.02</v>
      </c>
      <c r="H9" s="25">
        <v>2.5000000000000001E-2</v>
      </c>
      <c r="I9" s="25">
        <v>0.03</v>
      </c>
      <c r="J9" s="25">
        <v>0.04</v>
      </c>
      <c r="K9" s="25">
        <v>4.4999999999999998E-2</v>
      </c>
      <c r="L9" s="25">
        <v>0.05</v>
      </c>
    </row>
    <row r="10" spans="2:12" ht="23.25" x14ac:dyDescent="0.35">
      <c r="E10" s="26">
        <v>12</v>
      </c>
      <c r="F10" s="24"/>
      <c r="G10" s="24"/>
      <c r="H10" s="24"/>
      <c r="I10" s="24"/>
      <c r="J10" s="24"/>
      <c r="K10" s="24"/>
      <c r="L10" s="24"/>
    </row>
    <row r="11" spans="2:12" ht="23.25" x14ac:dyDescent="0.35">
      <c r="E11" s="26">
        <v>24</v>
      </c>
      <c r="F11" s="24"/>
      <c r="G11" s="24"/>
      <c r="H11" s="24"/>
      <c r="I11" s="24"/>
      <c r="J11" s="24"/>
      <c r="K11" s="24"/>
      <c r="L11" s="24"/>
    </row>
    <row r="12" spans="2:12" ht="23.25" x14ac:dyDescent="0.35">
      <c r="E12" s="26">
        <v>36</v>
      </c>
      <c r="F12" s="24"/>
      <c r="G12" s="24"/>
      <c r="H12" s="24"/>
      <c r="I12" s="24"/>
      <c r="J12" s="24"/>
      <c r="K12" s="24"/>
      <c r="L12" s="24"/>
    </row>
    <row r="13" spans="2:12" ht="23.25" x14ac:dyDescent="0.35">
      <c r="E13" s="26">
        <v>48</v>
      </c>
      <c r="F13" s="24"/>
      <c r="G13" s="24"/>
      <c r="H13" s="24"/>
      <c r="I13" s="24"/>
      <c r="J13" s="24"/>
      <c r="K13" s="24"/>
      <c r="L13" s="24"/>
    </row>
    <row r="14" spans="2:12" ht="23.25" x14ac:dyDescent="0.35">
      <c r="E14" s="26">
        <v>60</v>
      </c>
      <c r="F14" s="24"/>
      <c r="G14" s="24"/>
      <c r="H14" s="24"/>
      <c r="I14" s="24"/>
      <c r="J14" s="24"/>
      <c r="K14" s="24"/>
      <c r="L14" s="24"/>
    </row>
  </sheetData>
  <mergeCells count="1">
    <mergeCell ref="E4:L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F1" sqref="F1:M4"/>
    </sheetView>
  </sheetViews>
  <sheetFormatPr defaultRowHeight="15" x14ac:dyDescent="0.25"/>
  <cols>
    <col min="1" max="1" width="57.28515625" bestFit="1" customWidth="1"/>
    <col min="2" max="2" width="16.28515625" bestFit="1" customWidth="1"/>
  </cols>
  <sheetData>
    <row r="1" spans="1:13" ht="18" x14ac:dyDescent="0.25">
      <c r="A1" s="30" t="s">
        <v>28</v>
      </c>
      <c r="F1" s="50" t="s">
        <v>37</v>
      </c>
      <c r="G1" s="50"/>
      <c r="H1" s="50"/>
      <c r="I1" s="50"/>
      <c r="J1" s="50"/>
      <c r="K1" s="50"/>
      <c r="L1" s="50"/>
      <c r="M1" s="50"/>
    </row>
    <row r="2" spans="1:13" x14ac:dyDescent="0.25">
      <c r="F2" s="50"/>
      <c r="G2" s="50"/>
      <c r="H2" s="50"/>
      <c r="I2" s="50"/>
      <c r="J2" s="50"/>
      <c r="K2" s="50"/>
      <c r="L2" s="50"/>
      <c r="M2" s="50"/>
    </row>
    <row r="3" spans="1:13" ht="23.25" x14ac:dyDescent="0.35">
      <c r="A3" s="49" t="s">
        <v>29</v>
      </c>
      <c r="B3" s="49"/>
      <c r="C3" s="49"/>
      <c r="F3" s="50"/>
      <c r="G3" s="50"/>
      <c r="H3" s="50"/>
      <c r="I3" s="50"/>
      <c r="J3" s="50"/>
      <c r="K3" s="50"/>
      <c r="L3" s="50"/>
      <c r="M3" s="50"/>
    </row>
    <row r="4" spans="1:13" ht="23.25" x14ac:dyDescent="0.35">
      <c r="A4" s="39" t="s">
        <v>30</v>
      </c>
      <c r="B4" s="40">
        <v>7.0000000000000007E-2</v>
      </c>
      <c r="C4" s="41"/>
      <c r="F4" s="50"/>
      <c r="G4" s="50"/>
      <c r="H4" s="50"/>
      <c r="I4" s="50"/>
      <c r="J4" s="50"/>
      <c r="K4" s="50"/>
      <c r="L4" s="50"/>
      <c r="M4" s="50"/>
    </row>
    <row r="5" spans="1:13" ht="23.25" x14ac:dyDescent="0.35">
      <c r="A5" s="39" t="s">
        <v>31</v>
      </c>
      <c r="B5" s="42">
        <v>3</v>
      </c>
      <c r="C5" s="41"/>
    </row>
    <row r="6" spans="1:13" ht="23.25" x14ac:dyDescent="0.35">
      <c r="A6" s="39" t="s">
        <v>32</v>
      </c>
      <c r="B6" s="43">
        <v>282000</v>
      </c>
      <c r="C6" s="41"/>
    </row>
    <row r="7" spans="1:13" ht="23.25" x14ac:dyDescent="0.35">
      <c r="A7" s="39" t="s">
        <v>33</v>
      </c>
      <c r="B7" s="43">
        <f>-PMT($B$4/12,$B$5*12,B6)</f>
        <v>8707.3413160348882</v>
      </c>
      <c r="C7" s="41"/>
    </row>
    <row r="8" spans="1:13" ht="23.25" x14ac:dyDescent="0.35">
      <c r="A8" s="39"/>
      <c r="B8" s="41"/>
      <c r="C8" s="41"/>
    </row>
    <row r="9" spans="1:13" ht="23.25" x14ac:dyDescent="0.35">
      <c r="A9" s="39" t="s">
        <v>34</v>
      </c>
      <c r="B9" s="43">
        <f>+B6+G41</f>
        <v>282000</v>
      </c>
      <c r="C9" s="41"/>
    </row>
    <row r="10" spans="1:13" ht="23.25" x14ac:dyDescent="0.35">
      <c r="A10" s="39"/>
      <c r="B10" s="44"/>
      <c r="C10" s="41"/>
    </row>
    <row r="11" spans="1:13" ht="23.25" x14ac:dyDescent="0.35">
      <c r="A11" s="39" t="s">
        <v>35</v>
      </c>
      <c r="B11" s="43">
        <f>136800*3</f>
        <v>410400</v>
      </c>
      <c r="C11" s="41"/>
    </row>
    <row r="12" spans="1:13" ht="23.25" x14ac:dyDescent="0.35">
      <c r="A12" s="45"/>
      <c r="B12" s="46"/>
      <c r="C12" s="42"/>
    </row>
    <row r="13" spans="1:13" ht="23.25" x14ac:dyDescent="0.35">
      <c r="A13" s="45" t="s">
        <v>36</v>
      </c>
      <c r="B13" s="43">
        <f>+B11-B9</f>
        <v>128400</v>
      </c>
      <c r="C13" s="42"/>
    </row>
  </sheetData>
  <mergeCells count="2">
    <mergeCell ref="A3:C3"/>
    <mergeCell ref="F1:M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I18" sqref="I18"/>
    </sheetView>
  </sheetViews>
  <sheetFormatPr defaultRowHeight="15" x14ac:dyDescent="0.25"/>
  <cols>
    <col min="1" max="1" width="50.42578125" bestFit="1" customWidth="1"/>
    <col min="2" max="2" width="15.140625" bestFit="1" customWidth="1"/>
  </cols>
  <sheetData>
    <row r="1" spans="1:13" ht="18" customHeight="1" x14ac:dyDescent="0.25">
      <c r="A1" s="30" t="s">
        <v>28</v>
      </c>
      <c r="F1" s="50" t="s">
        <v>38</v>
      </c>
      <c r="G1" s="50"/>
      <c r="H1" s="50"/>
      <c r="I1" s="50"/>
      <c r="J1" s="50"/>
      <c r="K1" s="50"/>
      <c r="L1" s="50"/>
      <c r="M1" s="50"/>
    </row>
    <row r="2" spans="1:13" ht="15" customHeight="1" x14ac:dyDescent="0.25">
      <c r="F2" s="50"/>
      <c r="G2" s="50"/>
      <c r="H2" s="50"/>
      <c r="I2" s="50"/>
      <c r="J2" s="50"/>
      <c r="K2" s="50"/>
      <c r="L2" s="50"/>
      <c r="M2" s="50"/>
    </row>
    <row r="3" spans="1:13" ht="20.25" x14ac:dyDescent="0.3">
      <c r="A3" s="51" t="s">
        <v>29</v>
      </c>
      <c r="B3" s="51"/>
      <c r="C3" s="51"/>
      <c r="F3" s="50"/>
      <c r="G3" s="50"/>
      <c r="H3" s="50"/>
      <c r="I3" s="50"/>
      <c r="J3" s="50"/>
      <c r="K3" s="50"/>
      <c r="L3" s="50"/>
      <c r="M3" s="50"/>
    </row>
    <row r="4" spans="1:13" ht="21" x14ac:dyDescent="0.35">
      <c r="A4" s="31" t="s">
        <v>30</v>
      </c>
      <c r="B4" s="32">
        <v>7.0000000000000007E-2</v>
      </c>
      <c r="C4" s="33"/>
      <c r="F4" s="50"/>
      <c r="G4" s="50"/>
      <c r="H4" s="50"/>
      <c r="I4" s="50"/>
      <c r="J4" s="50"/>
      <c r="K4" s="50"/>
      <c r="L4" s="50"/>
      <c r="M4" s="50"/>
    </row>
    <row r="5" spans="1:13" ht="21" x14ac:dyDescent="0.35">
      <c r="A5" s="31" t="s">
        <v>31</v>
      </c>
      <c r="B5" s="34">
        <v>3</v>
      </c>
      <c r="C5" s="33"/>
    </row>
    <row r="6" spans="1:13" ht="21" x14ac:dyDescent="0.35">
      <c r="A6" s="31" t="s">
        <v>32</v>
      </c>
      <c r="B6" s="35">
        <v>282000</v>
      </c>
      <c r="C6" s="33"/>
    </row>
    <row r="7" spans="1:13" ht="21" x14ac:dyDescent="0.35">
      <c r="A7" s="31" t="s">
        <v>33</v>
      </c>
      <c r="B7" s="35">
        <f>-PMT($B$4/12,$B$5*12,B6)</f>
        <v>8707.3413160348882</v>
      </c>
      <c r="C7" s="33"/>
    </row>
    <row r="8" spans="1:13" ht="21" x14ac:dyDescent="0.35">
      <c r="A8" s="31"/>
      <c r="B8" s="33"/>
      <c r="C8" s="33"/>
    </row>
    <row r="9" spans="1:13" ht="21" x14ac:dyDescent="0.35">
      <c r="A9" s="31" t="s">
        <v>34</v>
      </c>
      <c r="B9" s="35">
        <f>+B6+G41</f>
        <v>282000</v>
      </c>
      <c r="C9" s="33"/>
    </row>
    <row r="10" spans="1:13" ht="21" x14ac:dyDescent="0.35">
      <c r="A10" s="31"/>
      <c r="B10" s="36"/>
      <c r="C10" s="33"/>
    </row>
    <row r="11" spans="1:13" ht="21" x14ac:dyDescent="0.35">
      <c r="A11" s="31" t="s">
        <v>35</v>
      </c>
      <c r="B11" s="35">
        <f>136800*3</f>
        <v>410400</v>
      </c>
      <c r="C11" s="33"/>
    </row>
    <row r="12" spans="1:13" ht="21" x14ac:dyDescent="0.35">
      <c r="A12" s="37"/>
      <c r="B12" s="38"/>
      <c r="C12" s="34"/>
    </row>
    <row r="13" spans="1:13" ht="21" x14ac:dyDescent="0.35">
      <c r="A13" s="37" t="s">
        <v>36</v>
      </c>
      <c r="B13" s="35">
        <f>+B11-B9</f>
        <v>128400</v>
      </c>
      <c r="C13" s="34"/>
    </row>
  </sheetData>
  <mergeCells count="2">
    <mergeCell ref="A3:C3"/>
    <mergeCell ref="F1:M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Scénář</vt:lpstr>
      <vt:lpstr>Tabulky</vt:lpstr>
      <vt:lpstr>Maticové vzorce</vt:lpstr>
      <vt:lpstr>Hledání řešení</vt:lpstr>
      <vt:lpstr>Zpráva scénáře</vt:lpstr>
      <vt:lpstr>Kontingenční tabulka</vt:lpstr>
      <vt:lpstr>Citlivostní analýza_1 proměnná</vt:lpstr>
      <vt:lpstr>Citlivostní analýza_2 proměnné</vt:lpstr>
      <vt:lpstr>Varianta_1</vt:lpstr>
      <vt:lpstr>Varianta_2</vt:lpstr>
      <vt:lpstr>Nákupní_cena_zboží</vt:lpstr>
      <vt:lpstr>Tržby_za_zboží</vt:lpstr>
      <vt:lpstr>Zisk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Koliba</dc:creator>
  <cp:lastModifiedBy>suchanek</cp:lastModifiedBy>
  <dcterms:created xsi:type="dcterms:W3CDTF">2016-03-13T11:02:38Z</dcterms:created>
  <dcterms:modified xsi:type="dcterms:W3CDTF">2022-03-27T11:55:57Z</dcterms:modified>
</cp:coreProperties>
</file>