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3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 BEM_COFI Lectures Corporate Finance\"/>
    </mc:Choice>
  </mc:AlternateContent>
  <xr:revisionPtr revIDLastSave="0" documentId="13_ncr:1_{FEBC32F4-19CF-4AA8-835D-E9CB9736AC49}" xr6:coauthVersionLast="47" xr6:coauthVersionMax="47" xr10:uidLastSave="{00000000-0000-0000-0000-000000000000}"/>
  <workbookProtection workbookAlgorithmName="SHA-512" workbookHashValue="d2G/Ewyatdu4GrfOB0VXRhGBXvUb+m7wp6O3cqfxMptpDMwF2R5s0DHJQo8Ssp9HUz1QwEF0pxoMXOrALlD2ZA==" workbookSaltValue="8KBdtwsjX528vm3ySR3ZfQ==" workbookSpinCount="100000" lockStructure="1"/>
  <bookViews>
    <workbookView xWindow="-120" yWindow="-120" windowWidth="29040" windowHeight="15720" tabRatio="949" xr2:uid="{00000000-000D-0000-FFFF-FFFF00000000}"/>
  </bookViews>
  <sheets>
    <sheet name="BALANCE SHEET" sheetId="1" r:id="rId1"/>
    <sheet name="Horizontal ASSETS" sheetId="5" r:id="rId2"/>
    <sheet name="Changes ASSETS" sheetId="6" r:id="rId3"/>
    <sheet name="Vertical ASSETS" sheetId="7" r:id="rId4"/>
    <sheet name="Horizont LIABILITIES" sheetId="8" r:id="rId5"/>
    <sheet name="Chang LIABILITIES" sheetId="9" r:id="rId6"/>
    <sheet name="Vert LIABILITIES" sheetId="10" r:id="rId7"/>
    <sheet name="PROFIT &amp; LOSS STATEMENT" sheetId="2" r:id="rId8"/>
    <sheet name="Horizont PROFIT_LOSS" sheetId="11" r:id="rId9"/>
    <sheet name="Change PROF_LOSS" sheetId="12" r:id="rId10"/>
    <sheet name="SHARE RATIOS" sheetId="3" r:id="rId11"/>
    <sheet name="LIQUIDITY" sheetId="13" r:id="rId12"/>
    <sheet name="RETURN" sheetId="14" r:id="rId13"/>
    <sheet name="ACTIVITY" sheetId="15" r:id="rId14"/>
    <sheet name="DEBT" sheetId="16" r:id="rId15"/>
  </sheets>
  <definedNames>
    <definedName name="_xlnm.Print_Area" localSheetId="0">'BALANCE SHEET'!$A$1:$O$59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  <c r="E1" i="1"/>
  <c r="D1" i="1"/>
  <c r="C1" i="1"/>
  <c r="B40" i="2" l="1"/>
  <c r="C17" i="3" l="1"/>
  <c r="C18" i="3" s="1"/>
  <c r="D17" i="3"/>
  <c r="D18" i="3" s="1"/>
  <c r="E17" i="3"/>
  <c r="F17" i="3"/>
  <c r="E18" i="3"/>
  <c r="F18" i="3"/>
  <c r="C19" i="3"/>
  <c r="C20" i="3" s="1"/>
  <c r="J17" i="3" s="1"/>
  <c r="D19" i="3"/>
  <c r="D20" i="3" s="1"/>
  <c r="K17" i="3" s="1"/>
  <c r="E19" i="3"/>
  <c r="E20" i="3" s="1"/>
  <c r="L17" i="3" s="1"/>
  <c r="F19" i="3"/>
  <c r="F20" i="3" s="1"/>
  <c r="M17" i="3" s="1"/>
  <c r="C21" i="3"/>
  <c r="C22" i="3" s="1"/>
  <c r="J18" i="3" s="1"/>
  <c r="D21" i="3"/>
  <c r="E21" i="3"/>
  <c r="F21" i="3"/>
  <c r="F22" i="3" s="1"/>
  <c r="M18" i="3" s="1"/>
  <c r="D22" i="3"/>
  <c r="E22" i="3"/>
  <c r="L18" i="3" s="1"/>
  <c r="C23" i="3"/>
  <c r="C24" i="3" s="1"/>
  <c r="D23" i="3"/>
  <c r="D24" i="3" s="1"/>
  <c r="E23" i="3"/>
  <c r="F23" i="3"/>
  <c r="F24" i="3" s="1"/>
  <c r="E24" i="3"/>
  <c r="E25" i="3"/>
  <c r="K18" i="3"/>
  <c r="L19" i="3"/>
  <c r="L20" i="3"/>
  <c r="C27" i="3"/>
  <c r="J27" i="3" s="1"/>
  <c r="D27" i="3"/>
  <c r="K27" i="3" s="1"/>
  <c r="E27" i="3"/>
  <c r="L27" i="3" s="1"/>
  <c r="F27" i="3"/>
  <c r="M27" i="3" s="1"/>
  <c r="B27" i="3"/>
  <c r="I27" i="3" s="1"/>
  <c r="C16" i="3"/>
  <c r="J16" i="3" s="1"/>
  <c r="D16" i="3"/>
  <c r="K16" i="3" s="1"/>
  <c r="E16" i="3"/>
  <c r="L16" i="3" s="1"/>
  <c r="F16" i="3"/>
  <c r="M16" i="3" s="1"/>
  <c r="B16" i="3"/>
  <c r="I16" i="3" s="1"/>
  <c r="C10" i="3"/>
  <c r="J10" i="3" s="1"/>
  <c r="D10" i="3"/>
  <c r="K10" i="3" s="1"/>
  <c r="E10" i="3"/>
  <c r="L10" i="3" s="1"/>
  <c r="F10" i="3"/>
  <c r="M10" i="3" s="1"/>
  <c r="B10" i="3"/>
  <c r="I10" i="3" s="1"/>
  <c r="C3" i="3"/>
  <c r="J3" i="3" s="1"/>
  <c r="D3" i="3"/>
  <c r="K3" i="3" s="1"/>
  <c r="E3" i="3"/>
  <c r="L3" i="3" s="1"/>
  <c r="F3" i="3"/>
  <c r="M3" i="3" s="1"/>
  <c r="B3" i="3"/>
  <c r="I3" i="3" s="1"/>
  <c r="C50" i="2"/>
  <c r="D50" i="2"/>
  <c r="E50" i="2"/>
  <c r="B50" i="2"/>
  <c r="C1" i="2"/>
  <c r="D1" i="2"/>
  <c r="E1" i="2"/>
  <c r="F1" i="2"/>
  <c r="B1" i="2"/>
  <c r="L2" i="2"/>
  <c r="M2" i="2"/>
  <c r="N2" i="2"/>
  <c r="O2" i="2"/>
  <c r="K2" i="2"/>
  <c r="C2" i="2"/>
  <c r="C43" i="2" s="1"/>
  <c r="D2" i="2"/>
  <c r="D43" i="2" s="1"/>
  <c r="E2" i="2"/>
  <c r="E43" i="2" s="1"/>
  <c r="F2" i="2"/>
  <c r="F43" i="2" s="1"/>
  <c r="B2" i="2"/>
  <c r="B43" i="2" s="1"/>
  <c r="C55" i="1"/>
  <c r="D55" i="1"/>
  <c r="E55" i="1"/>
  <c r="F55" i="1"/>
  <c r="B55" i="1"/>
  <c r="C50" i="1"/>
  <c r="D50" i="1"/>
  <c r="E50" i="1"/>
  <c r="B50" i="1"/>
  <c r="C45" i="1"/>
  <c r="D45" i="1"/>
  <c r="E45" i="1"/>
  <c r="F45" i="1"/>
  <c r="B45" i="1"/>
  <c r="C39" i="1"/>
  <c r="D39" i="1"/>
  <c r="E39" i="1"/>
  <c r="F39" i="1"/>
  <c r="B39" i="1"/>
  <c r="C34" i="1"/>
  <c r="D34" i="1"/>
  <c r="E34" i="1"/>
  <c r="B34" i="1"/>
  <c r="C29" i="1"/>
  <c r="D29" i="1"/>
  <c r="E29" i="1"/>
  <c r="F29" i="1"/>
  <c r="B29" i="1"/>
  <c r="L2" i="1"/>
  <c r="M2" i="1"/>
  <c r="N2" i="1"/>
  <c r="O2" i="1"/>
  <c r="K2" i="1"/>
  <c r="F25" i="3" l="1"/>
  <c r="M20" i="3" s="1"/>
  <c r="M19" i="3"/>
  <c r="K19" i="3"/>
  <c r="D25" i="3"/>
  <c r="K20" i="3" s="1"/>
  <c r="J19" i="3"/>
  <c r="C25" i="3"/>
  <c r="J20" i="3" s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3" i="2"/>
  <c r="K3" i="1"/>
  <c r="C44" i="2" l="1"/>
  <c r="D44" i="2"/>
  <c r="E44" i="2"/>
  <c r="F44" i="2"/>
  <c r="C46" i="2"/>
  <c r="D46" i="2"/>
  <c r="E46" i="2"/>
  <c r="F46" i="2"/>
  <c r="C47" i="2"/>
  <c r="D47" i="2"/>
  <c r="E47" i="2"/>
  <c r="F47" i="2"/>
  <c r="C48" i="2"/>
  <c r="D48" i="2"/>
  <c r="E48" i="2"/>
  <c r="F48" i="2"/>
  <c r="B48" i="2"/>
  <c r="B47" i="2"/>
  <c r="B46" i="2"/>
  <c r="B45" i="2"/>
  <c r="B44" i="2"/>
  <c r="C46" i="1"/>
  <c r="D46" i="1"/>
  <c r="E46" i="1"/>
  <c r="F46" i="1"/>
  <c r="C47" i="1"/>
  <c r="D47" i="1"/>
  <c r="E47" i="1"/>
  <c r="F47" i="1"/>
  <c r="C48" i="1"/>
  <c r="D48" i="1"/>
  <c r="E48" i="1"/>
  <c r="F48" i="1"/>
  <c r="B48" i="1"/>
  <c r="B47" i="1"/>
  <c r="B46" i="1"/>
  <c r="B41" i="1"/>
  <c r="C30" i="1"/>
  <c r="D30" i="1"/>
  <c r="E30" i="1"/>
  <c r="F30" i="1"/>
  <c r="C31" i="1"/>
  <c r="D31" i="1"/>
  <c r="E31" i="1"/>
  <c r="F31" i="1"/>
  <c r="C32" i="1"/>
  <c r="D32" i="1"/>
  <c r="E32" i="1"/>
  <c r="F32" i="1"/>
  <c r="B32" i="1"/>
  <c r="B31" i="1"/>
  <c r="B30" i="1"/>
  <c r="C40" i="2"/>
  <c r="D40" i="2"/>
  <c r="E40" i="2"/>
  <c r="N7" i="2" l="1"/>
  <c r="N19" i="2"/>
  <c r="N31" i="2"/>
  <c r="N3" i="2"/>
  <c r="N39" i="2"/>
  <c r="N6" i="2"/>
  <c r="N30" i="2"/>
  <c r="N14" i="2"/>
  <c r="N12" i="2"/>
  <c r="N24" i="2"/>
  <c r="N36" i="2"/>
  <c r="N25" i="2"/>
  <c r="N37" i="2"/>
  <c r="N26" i="2"/>
  <c r="N5" i="2"/>
  <c r="N17" i="2"/>
  <c r="N29" i="2"/>
  <c r="N13" i="2"/>
  <c r="N38" i="2"/>
  <c r="N10" i="2"/>
  <c r="N22" i="2"/>
  <c r="N34" i="2"/>
  <c r="N15" i="2"/>
  <c r="N27" i="2"/>
  <c r="N8" i="2"/>
  <c r="N20" i="2"/>
  <c r="N32" i="2"/>
  <c r="N18" i="2"/>
  <c r="N11" i="2"/>
  <c r="N23" i="2"/>
  <c r="N35" i="2"/>
  <c r="N21" i="2"/>
  <c r="N33" i="2"/>
  <c r="N4" i="2"/>
  <c r="N16" i="2"/>
  <c r="N28" i="2"/>
  <c r="N40" i="2"/>
  <c r="N9" i="2"/>
  <c r="M12" i="2"/>
  <c r="M24" i="2"/>
  <c r="M36" i="2"/>
  <c r="M37" i="2"/>
  <c r="M6" i="2"/>
  <c r="M5" i="2"/>
  <c r="M17" i="2"/>
  <c r="M29" i="2"/>
  <c r="M3" i="2"/>
  <c r="M25" i="2"/>
  <c r="M18" i="2"/>
  <c r="M23" i="2"/>
  <c r="M7" i="2"/>
  <c r="M10" i="2"/>
  <c r="M22" i="2"/>
  <c r="M34" i="2"/>
  <c r="M11" i="2"/>
  <c r="M15" i="2"/>
  <c r="M27" i="2"/>
  <c r="M39" i="2"/>
  <c r="M8" i="2"/>
  <c r="M20" i="2"/>
  <c r="M32" i="2"/>
  <c r="M30" i="2"/>
  <c r="M26" i="2"/>
  <c r="M19" i="2"/>
  <c r="M13" i="2"/>
  <c r="M35" i="2"/>
  <c r="M38" i="2"/>
  <c r="M4" i="2"/>
  <c r="M16" i="2"/>
  <c r="M28" i="2"/>
  <c r="M40" i="2"/>
  <c r="M14" i="2"/>
  <c r="M31" i="2"/>
  <c r="M9" i="2"/>
  <c r="M21" i="2"/>
  <c r="M33" i="2"/>
  <c r="E45" i="2"/>
  <c r="L5" i="2"/>
  <c r="L17" i="2"/>
  <c r="L29" i="2"/>
  <c r="L23" i="2"/>
  <c r="L10" i="2"/>
  <c r="L22" i="2"/>
  <c r="L34" i="2"/>
  <c r="L4" i="2"/>
  <c r="L15" i="2"/>
  <c r="L27" i="2"/>
  <c r="L39" i="2"/>
  <c r="L3" i="2"/>
  <c r="L37" i="2"/>
  <c r="L35" i="2"/>
  <c r="L8" i="2"/>
  <c r="L20" i="2"/>
  <c r="L32" i="2"/>
  <c r="L30" i="2"/>
  <c r="L11" i="2"/>
  <c r="L13" i="2"/>
  <c r="L25" i="2"/>
  <c r="L16" i="2"/>
  <c r="L28" i="2"/>
  <c r="L40" i="2"/>
  <c r="L6" i="2"/>
  <c r="L18" i="2"/>
  <c r="L12" i="2"/>
  <c r="L36" i="2"/>
  <c r="L9" i="2"/>
  <c r="L21" i="2"/>
  <c r="L33" i="2"/>
  <c r="L7" i="2"/>
  <c r="L24" i="2"/>
  <c r="L14" i="2"/>
  <c r="L26" i="2"/>
  <c r="L38" i="2"/>
  <c r="L19" i="2"/>
  <c r="L31" i="2"/>
  <c r="D45" i="2"/>
  <c r="C45" i="2"/>
  <c r="F40" i="2"/>
  <c r="O14" i="2" l="1"/>
  <c r="O26" i="2"/>
  <c r="O38" i="2"/>
  <c r="O7" i="2"/>
  <c r="O19" i="2"/>
  <c r="O31" i="2"/>
  <c r="O12" i="2"/>
  <c r="O24" i="2"/>
  <c r="O36" i="2"/>
  <c r="O5" i="2"/>
  <c r="O17" i="2"/>
  <c r="O29" i="2"/>
  <c r="O13" i="2"/>
  <c r="O25" i="2"/>
  <c r="O28" i="2"/>
  <c r="O21" i="2"/>
  <c r="O3" i="2"/>
  <c r="O10" i="2"/>
  <c r="O22" i="2"/>
  <c r="O34" i="2"/>
  <c r="O8" i="2"/>
  <c r="O15" i="2"/>
  <c r="O27" i="2"/>
  <c r="O39" i="2"/>
  <c r="O37" i="2"/>
  <c r="O40" i="2"/>
  <c r="O20" i="2"/>
  <c r="O32" i="2"/>
  <c r="O9" i="2"/>
  <c r="O6" i="2"/>
  <c r="O18" i="2"/>
  <c r="O30" i="2"/>
  <c r="O11" i="2"/>
  <c r="O23" i="2"/>
  <c r="O35" i="2"/>
  <c r="O4" i="2"/>
  <c r="O16" i="2"/>
  <c r="O33" i="2"/>
  <c r="F45" i="2"/>
  <c r="F11" i="3"/>
  <c r="F12" i="3"/>
  <c r="M12" i="3" s="1"/>
  <c r="F13" i="3"/>
  <c r="M13" i="3" s="1"/>
  <c r="F14" i="3"/>
  <c r="M14" i="3" s="1"/>
  <c r="F28" i="3"/>
  <c r="M28" i="3" s="1"/>
  <c r="F29" i="3"/>
  <c r="M29" i="3" s="1"/>
  <c r="F30" i="3"/>
  <c r="F31" i="3"/>
  <c r="F32" i="3"/>
  <c r="F33" i="3"/>
  <c r="F4" i="3"/>
  <c r="M4" i="3" s="1"/>
  <c r="F5" i="3"/>
  <c r="M5" i="3" s="1"/>
  <c r="F6" i="3"/>
  <c r="M6" i="3" s="1"/>
  <c r="F7" i="3"/>
  <c r="F8" i="3" s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E53" i="2" s="1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E54" i="2" s="1"/>
  <c r="J34" i="2"/>
  <c r="J35" i="2"/>
  <c r="E51" i="2" s="1"/>
  <c r="J36" i="2"/>
  <c r="J37" i="2"/>
  <c r="J38" i="2"/>
  <c r="J39" i="2"/>
  <c r="E55" i="2" s="1"/>
  <c r="J40" i="2"/>
  <c r="E52" i="2" s="1"/>
  <c r="O13" i="1"/>
  <c r="O9" i="1"/>
  <c r="F40" i="1" s="1"/>
  <c r="F42" i="1" s="1"/>
  <c r="O12" i="1"/>
  <c r="O11" i="1"/>
  <c r="O10" i="1"/>
  <c r="O3" i="1"/>
  <c r="F41" i="1" s="1"/>
  <c r="O7" i="1"/>
  <c r="O6" i="1"/>
  <c r="O5" i="1"/>
  <c r="O4" i="1"/>
  <c r="O8" i="1"/>
  <c r="O26" i="1"/>
  <c r="O20" i="1"/>
  <c r="F56" i="1" s="1"/>
  <c r="F58" i="1" s="1"/>
  <c r="O25" i="1"/>
  <c r="O24" i="1"/>
  <c r="O23" i="1"/>
  <c r="O22" i="1"/>
  <c r="O21" i="1"/>
  <c r="O14" i="1"/>
  <c r="F57" i="1" s="1"/>
  <c r="O18" i="1"/>
  <c r="O17" i="1"/>
  <c r="O16" i="1"/>
  <c r="O15" i="1"/>
  <c r="O19" i="1"/>
  <c r="N9" i="1"/>
  <c r="E40" i="1" s="1"/>
  <c r="N12" i="1"/>
  <c r="N11" i="1"/>
  <c r="N10" i="1"/>
  <c r="N3" i="1"/>
  <c r="E41" i="1" s="1"/>
  <c r="N7" i="1"/>
  <c r="N6" i="1"/>
  <c r="N5" i="1"/>
  <c r="N4" i="1"/>
  <c r="N8" i="1"/>
  <c r="N26" i="1"/>
  <c r="N20" i="1"/>
  <c r="E56" i="1" s="1"/>
  <c r="E58" i="1" s="1"/>
  <c r="N25" i="1"/>
  <c r="N24" i="1"/>
  <c r="N23" i="1"/>
  <c r="N22" i="1"/>
  <c r="N21" i="1"/>
  <c r="N14" i="1"/>
  <c r="E57" i="1" s="1"/>
  <c r="N18" i="1"/>
  <c r="N17" i="1"/>
  <c r="N16" i="1"/>
  <c r="N15" i="1"/>
  <c r="N19" i="1"/>
  <c r="J13" i="1"/>
  <c r="E35" i="1" s="1"/>
  <c r="J9" i="1"/>
  <c r="E36" i="1" s="1"/>
  <c r="J12" i="1"/>
  <c r="J11" i="1"/>
  <c r="J10" i="1"/>
  <c r="J3" i="1"/>
  <c r="E37" i="1" s="1"/>
  <c r="J7" i="1"/>
  <c r="J6" i="1"/>
  <c r="J5" i="1"/>
  <c r="J4" i="1"/>
  <c r="J8" i="1"/>
  <c r="J26" i="1"/>
  <c r="E51" i="1" s="1"/>
  <c r="J20" i="1"/>
  <c r="E52" i="1" s="1"/>
  <c r="J25" i="1"/>
  <c r="J24" i="1"/>
  <c r="J23" i="1"/>
  <c r="J22" i="1"/>
  <c r="J21" i="1"/>
  <c r="J14" i="1"/>
  <c r="E53" i="1" s="1"/>
  <c r="J18" i="1"/>
  <c r="J17" i="1"/>
  <c r="J16" i="1"/>
  <c r="J15" i="1"/>
  <c r="J19" i="1"/>
  <c r="E42" i="1" l="1"/>
  <c r="F34" i="3"/>
  <c r="M11" i="3"/>
  <c r="B33" i="3"/>
  <c r="C33" i="3"/>
  <c r="D33" i="3"/>
  <c r="E33" i="3"/>
  <c r="B32" i="3"/>
  <c r="C32" i="3"/>
  <c r="D32" i="3"/>
  <c r="E32" i="3"/>
  <c r="B31" i="3"/>
  <c r="C31" i="3"/>
  <c r="D31" i="3"/>
  <c r="E31" i="3"/>
  <c r="B30" i="3"/>
  <c r="C30" i="3"/>
  <c r="D30" i="3"/>
  <c r="E30" i="3"/>
  <c r="B29" i="3"/>
  <c r="I29" i="3" s="1"/>
  <c r="C29" i="3"/>
  <c r="J29" i="3" s="1"/>
  <c r="D29" i="3"/>
  <c r="K29" i="3" s="1"/>
  <c r="E29" i="3"/>
  <c r="L29" i="3" s="1"/>
  <c r="B28" i="3"/>
  <c r="I28" i="3" s="1"/>
  <c r="C28" i="3"/>
  <c r="J28" i="3" s="1"/>
  <c r="D28" i="3"/>
  <c r="K28" i="3" s="1"/>
  <c r="E28" i="3"/>
  <c r="L28" i="3" s="1"/>
  <c r="B23" i="3"/>
  <c r="B24" i="3" s="1"/>
  <c r="I19" i="3" s="1"/>
  <c r="B21" i="3"/>
  <c r="B22" i="3" s="1"/>
  <c r="I18" i="3" s="1"/>
  <c r="B19" i="3"/>
  <c r="B20" i="3" s="1"/>
  <c r="I17" i="3" s="1"/>
  <c r="B17" i="3"/>
  <c r="B18" i="3" s="1"/>
  <c r="B14" i="3"/>
  <c r="I14" i="3" s="1"/>
  <c r="C14" i="3"/>
  <c r="J14" i="3" s="1"/>
  <c r="D14" i="3"/>
  <c r="K14" i="3" s="1"/>
  <c r="E14" i="3"/>
  <c r="L14" i="3" s="1"/>
  <c r="B13" i="3"/>
  <c r="I13" i="3" s="1"/>
  <c r="C13" i="3"/>
  <c r="J13" i="3" s="1"/>
  <c r="D13" i="3"/>
  <c r="K13" i="3" s="1"/>
  <c r="E13" i="3"/>
  <c r="L13" i="3" s="1"/>
  <c r="B12" i="3"/>
  <c r="I12" i="3" s="1"/>
  <c r="C12" i="3"/>
  <c r="J12" i="3" s="1"/>
  <c r="D12" i="3"/>
  <c r="K12" i="3" s="1"/>
  <c r="E12" i="3"/>
  <c r="L12" i="3" s="1"/>
  <c r="B11" i="3"/>
  <c r="C11" i="3"/>
  <c r="D11" i="3"/>
  <c r="E11" i="3"/>
  <c r="B7" i="3"/>
  <c r="C7" i="3"/>
  <c r="D7" i="3"/>
  <c r="D8" i="3" s="1"/>
  <c r="E7" i="3"/>
  <c r="E8" i="3" s="1"/>
  <c r="B6" i="3"/>
  <c r="I6" i="3" s="1"/>
  <c r="C6" i="3"/>
  <c r="J6" i="3" s="1"/>
  <c r="D6" i="3"/>
  <c r="K6" i="3" s="1"/>
  <c r="E6" i="3"/>
  <c r="L6" i="3" s="1"/>
  <c r="B4" i="3"/>
  <c r="I4" i="3" s="1"/>
  <c r="C4" i="3"/>
  <c r="J4" i="3" s="1"/>
  <c r="D4" i="3"/>
  <c r="K4" i="3" s="1"/>
  <c r="E4" i="3"/>
  <c r="L4" i="3" s="1"/>
  <c r="B5" i="3"/>
  <c r="I5" i="3" s="1"/>
  <c r="C5" i="3"/>
  <c r="J5" i="3" s="1"/>
  <c r="D5" i="3"/>
  <c r="K5" i="3" s="1"/>
  <c r="E5" i="3"/>
  <c r="L5" i="3" s="1"/>
  <c r="G4" i="2"/>
  <c r="H4" i="2"/>
  <c r="I4" i="2"/>
  <c r="G5" i="2"/>
  <c r="H5" i="2"/>
  <c r="I5" i="2"/>
  <c r="G6" i="2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B53" i="2" s="1"/>
  <c r="H18" i="2"/>
  <c r="C53" i="2" s="1"/>
  <c r="I18" i="2"/>
  <c r="D53" i="2" s="1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B54" i="2" s="1"/>
  <c r="H33" i="2"/>
  <c r="C54" i="2" s="1"/>
  <c r="I33" i="2"/>
  <c r="D54" i="2" s="1"/>
  <c r="G34" i="2"/>
  <c r="H34" i="2"/>
  <c r="I34" i="2"/>
  <c r="G35" i="2"/>
  <c r="B51" i="2" s="1"/>
  <c r="H35" i="2"/>
  <c r="C51" i="2" s="1"/>
  <c r="I35" i="2"/>
  <c r="D51" i="2" s="1"/>
  <c r="G36" i="2"/>
  <c r="H36" i="2"/>
  <c r="I36" i="2"/>
  <c r="G37" i="2"/>
  <c r="H37" i="2"/>
  <c r="I37" i="2"/>
  <c r="G38" i="2"/>
  <c r="H38" i="2"/>
  <c r="I38" i="2"/>
  <c r="G39" i="2"/>
  <c r="B55" i="2" s="1"/>
  <c r="H39" i="2"/>
  <c r="C55" i="2" s="1"/>
  <c r="I39" i="2"/>
  <c r="D55" i="2" s="1"/>
  <c r="G40" i="2"/>
  <c r="B52" i="2" s="1"/>
  <c r="H40" i="2"/>
  <c r="C52" i="2" s="1"/>
  <c r="I40" i="2"/>
  <c r="D52" i="2" s="1"/>
  <c r="G3" i="2"/>
  <c r="H3" i="2"/>
  <c r="I3" i="2"/>
  <c r="K9" i="1"/>
  <c r="B40" i="1" s="1"/>
  <c r="B42" i="1" s="1"/>
  <c r="L9" i="1"/>
  <c r="C40" i="1" s="1"/>
  <c r="C42" i="1" s="1"/>
  <c r="M9" i="1"/>
  <c r="D40" i="1" s="1"/>
  <c r="D42" i="1" s="1"/>
  <c r="K12" i="1"/>
  <c r="L12" i="1"/>
  <c r="M12" i="1"/>
  <c r="K11" i="1"/>
  <c r="L11" i="1"/>
  <c r="M11" i="1"/>
  <c r="K10" i="1"/>
  <c r="L10" i="1"/>
  <c r="M10" i="1"/>
  <c r="L3" i="1"/>
  <c r="C41" i="1" s="1"/>
  <c r="M3" i="1"/>
  <c r="D41" i="1" s="1"/>
  <c r="K7" i="1"/>
  <c r="L7" i="1"/>
  <c r="M7" i="1"/>
  <c r="K6" i="1"/>
  <c r="L6" i="1"/>
  <c r="M6" i="1"/>
  <c r="K5" i="1"/>
  <c r="L5" i="1"/>
  <c r="M5" i="1"/>
  <c r="K4" i="1"/>
  <c r="L4" i="1"/>
  <c r="M4" i="1"/>
  <c r="K8" i="1"/>
  <c r="L8" i="1"/>
  <c r="M8" i="1"/>
  <c r="K26" i="1"/>
  <c r="L26" i="1"/>
  <c r="M26" i="1"/>
  <c r="K20" i="1"/>
  <c r="B56" i="1" s="1"/>
  <c r="L20" i="1"/>
  <c r="C56" i="1" s="1"/>
  <c r="C58" i="1" s="1"/>
  <c r="M20" i="1"/>
  <c r="D56" i="1" s="1"/>
  <c r="K25" i="1"/>
  <c r="L25" i="1"/>
  <c r="M25" i="1"/>
  <c r="K24" i="1"/>
  <c r="L24" i="1"/>
  <c r="M24" i="1"/>
  <c r="K23" i="1"/>
  <c r="L23" i="1"/>
  <c r="M23" i="1"/>
  <c r="K22" i="1"/>
  <c r="L22" i="1"/>
  <c r="M22" i="1"/>
  <c r="K21" i="1"/>
  <c r="L21" i="1"/>
  <c r="M21" i="1"/>
  <c r="K14" i="1"/>
  <c r="B57" i="1" s="1"/>
  <c r="L14" i="1"/>
  <c r="C57" i="1" s="1"/>
  <c r="M14" i="1"/>
  <c r="D57" i="1" s="1"/>
  <c r="K18" i="1"/>
  <c r="L18" i="1"/>
  <c r="M18" i="1"/>
  <c r="K17" i="1"/>
  <c r="L17" i="1"/>
  <c r="M17" i="1"/>
  <c r="K16" i="1"/>
  <c r="L16" i="1"/>
  <c r="M16" i="1"/>
  <c r="K15" i="1"/>
  <c r="L15" i="1"/>
  <c r="M15" i="1"/>
  <c r="K19" i="1"/>
  <c r="L19" i="1"/>
  <c r="M19" i="1"/>
  <c r="K13" i="1"/>
  <c r="L13" i="1"/>
  <c r="M13" i="1"/>
  <c r="N13" i="1"/>
  <c r="G9" i="1"/>
  <c r="B36" i="1" s="1"/>
  <c r="H9" i="1"/>
  <c r="C36" i="1" s="1"/>
  <c r="I9" i="1"/>
  <c r="D36" i="1" s="1"/>
  <c r="G12" i="1"/>
  <c r="H12" i="1"/>
  <c r="I12" i="1"/>
  <c r="G11" i="1"/>
  <c r="H11" i="1"/>
  <c r="I11" i="1"/>
  <c r="G10" i="1"/>
  <c r="H10" i="1"/>
  <c r="I10" i="1"/>
  <c r="G3" i="1"/>
  <c r="B37" i="1" s="1"/>
  <c r="H3" i="1"/>
  <c r="C37" i="1" s="1"/>
  <c r="I3" i="1"/>
  <c r="D37" i="1" s="1"/>
  <c r="G7" i="1"/>
  <c r="H7" i="1"/>
  <c r="I7" i="1"/>
  <c r="G6" i="1"/>
  <c r="H6" i="1"/>
  <c r="I6" i="1"/>
  <c r="G5" i="1"/>
  <c r="H5" i="1"/>
  <c r="I5" i="1"/>
  <c r="G4" i="1"/>
  <c r="H4" i="1"/>
  <c r="I4" i="1"/>
  <c r="G8" i="1"/>
  <c r="H8" i="1"/>
  <c r="I8" i="1"/>
  <c r="G26" i="1"/>
  <c r="B51" i="1" s="1"/>
  <c r="H26" i="1"/>
  <c r="C51" i="1" s="1"/>
  <c r="I26" i="1"/>
  <c r="D51" i="1" s="1"/>
  <c r="G20" i="1"/>
  <c r="B52" i="1" s="1"/>
  <c r="H20" i="1"/>
  <c r="C52" i="1" s="1"/>
  <c r="I20" i="1"/>
  <c r="D52" i="1" s="1"/>
  <c r="G25" i="1"/>
  <c r="H25" i="1"/>
  <c r="I25" i="1"/>
  <c r="G24" i="1"/>
  <c r="H24" i="1"/>
  <c r="I24" i="1"/>
  <c r="G23" i="1"/>
  <c r="H23" i="1"/>
  <c r="I23" i="1"/>
  <c r="G22" i="1"/>
  <c r="H22" i="1"/>
  <c r="I22" i="1"/>
  <c r="G21" i="1"/>
  <c r="H21" i="1"/>
  <c r="I21" i="1"/>
  <c r="G14" i="1"/>
  <c r="B53" i="1" s="1"/>
  <c r="H14" i="1"/>
  <c r="C53" i="1" s="1"/>
  <c r="I14" i="1"/>
  <c r="D53" i="1" s="1"/>
  <c r="G18" i="1"/>
  <c r="H18" i="1"/>
  <c r="I18" i="1"/>
  <c r="G17" i="1"/>
  <c r="H17" i="1"/>
  <c r="I17" i="1"/>
  <c r="G16" i="1"/>
  <c r="H16" i="1"/>
  <c r="I16" i="1"/>
  <c r="G15" i="1"/>
  <c r="H15" i="1"/>
  <c r="I15" i="1"/>
  <c r="G19" i="1"/>
  <c r="H19" i="1"/>
  <c r="I19" i="1"/>
  <c r="G13" i="1"/>
  <c r="B35" i="1" s="1"/>
  <c r="H13" i="1"/>
  <c r="C35" i="1" s="1"/>
  <c r="I13" i="1"/>
  <c r="D35" i="1" s="1"/>
  <c r="D58" i="1" l="1"/>
  <c r="B58" i="1"/>
  <c r="I11" i="3"/>
  <c r="B34" i="3"/>
  <c r="E34" i="3"/>
  <c r="L11" i="3"/>
  <c r="D34" i="3"/>
  <c r="K11" i="3"/>
  <c r="C34" i="3"/>
  <c r="J11" i="3"/>
  <c r="B8" i="3"/>
  <c r="B25" i="3"/>
  <c r="I20" i="3" s="1"/>
  <c r="C8" i="3"/>
</calcChain>
</file>

<file path=xl/sharedStrings.xml><?xml version="1.0" encoding="utf-8"?>
<sst xmlns="http://schemas.openxmlformats.org/spreadsheetml/2006/main" count="149" uniqueCount="113">
  <si>
    <t xml:space="preserve"> </t>
  </si>
  <si>
    <t>TOTAL ASSETS</t>
  </si>
  <si>
    <t>TOTAL LIABILITIES</t>
  </si>
  <si>
    <t>Receivables long-term</t>
  </si>
  <si>
    <t>Receivables short-term</t>
  </si>
  <si>
    <t>Cash and cash equivalents</t>
  </si>
  <si>
    <t>Intangible assets</t>
  </si>
  <si>
    <t>Tangible assets</t>
  </si>
  <si>
    <t>Long-term investments</t>
  </si>
  <si>
    <t xml:space="preserve">Stated capital </t>
  </si>
  <si>
    <t>Equity</t>
  </si>
  <si>
    <t>Retained earnings and other reserves</t>
  </si>
  <si>
    <t>Payables long-term</t>
  </si>
  <si>
    <t>Payable short-term</t>
  </si>
  <si>
    <t>Reserves</t>
  </si>
  <si>
    <t>Income from previous years</t>
  </si>
  <si>
    <t>Net income</t>
  </si>
  <si>
    <t>Bank loans</t>
  </si>
  <si>
    <t>Other liabilities</t>
  </si>
  <si>
    <t>Salaries and wages</t>
  </si>
  <si>
    <t>Added value</t>
  </si>
  <si>
    <t>Other revenues</t>
  </si>
  <si>
    <t>Other expenses</t>
  </si>
  <si>
    <t>Other taxes</t>
  </si>
  <si>
    <t>Income taxes</t>
  </si>
  <si>
    <t>Funds from earnings</t>
  </si>
  <si>
    <t>Fixed assets</t>
  </si>
  <si>
    <t>Current assets</t>
  </si>
  <si>
    <t>Operating profit/loss</t>
  </si>
  <si>
    <t>Profit or loss from financial operations</t>
  </si>
  <si>
    <t>Profit or loss from ordinary activity</t>
  </si>
  <si>
    <t>Extraordinary profit/loss</t>
  </si>
  <si>
    <t>Transfer of financial expenses</t>
  </si>
  <si>
    <t>Transfer of financial revenues</t>
  </si>
  <si>
    <t>Other financial expenses</t>
  </si>
  <si>
    <t>Other financial revenues</t>
  </si>
  <si>
    <t>Interest expenses</t>
  </si>
  <si>
    <t>Interest revenues</t>
  </si>
  <si>
    <t>Sales from selling shares</t>
  </si>
  <si>
    <t>Sold financial instruments</t>
  </si>
  <si>
    <t>Revenues from financial investments</t>
  </si>
  <si>
    <t>Revenues from short-term financial assets</t>
  </si>
  <si>
    <t>Expenses from short-term financial assets</t>
  </si>
  <si>
    <t>Revenues from the shares overpricing</t>
  </si>
  <si>
    <t>Expenses from the shares overpricing</t>
  </si>
  <si>
    <t>Changes among the financial reserves</t>
  </si>
  <si>
    <t>Transfer of operating expenses</t>
  </si>
  <si>
    <t>Other operating revenues</t>
  </si>
  <si>
    <t>Other operating expenses</t>
  </si>
  <si>
    <t>Transfer of operating revenues</t>
  </si>
  <si>
    <t>Changes among the operating reserves</t>
  </si>
  <si>
    <t>Depreciation / Amortization</t>
  </si>
  <si>
    <t>Sales from fixed assest</t>
  </si>
  <si>
    <t>Taxes and fees</t>
  </si>
  <si>
    <t>Rendering services</t>
  </si>
  <si>
    <t>Sales margin</t>
  </si>
  <si>
    <t>Expenses/costs on sold goods</t>
  </si>
  <si>
    <t>Expenses/costs on rendering services</t>
  </si>
  <si>
    <t>Stock/Inventories</t>
  </si>
  <si>
    <t>Other current ass. Prepaid expenses</t>
  </si>
  <si>
    <t>Vertical analysis (relatively in %)</t>
  </si>
  <si>
    <t>Other assets</t>
  </si>
  <si>
    <t>Horizontal analysis (in absolute values)</t>
  </si>
  <si>
    <t>Other Liabilities</t>
  </si>
  <si>
    <t>Company ABC</t>
  </si>
  <si>
    <t>1st change</t>
  </si>
  <si>
    <t>2nd change</t>
  </si>
  <si>
    <t>3rd change</t>
  </si>
  <si>
    <t>4th change</t>
  </si>
  <si>
    <t>Debt ratios:</t>
  </si>
  <si>
    <t>Liquidity ratios:</t>
  </si>
  <si>
    <t>Return ratios:</t>
  </si>
  <si>
    <t>Activity ratios:</t>
  </si>
  <si>
    <t>Working capital = current assets - short term liabilities</t>
  </si>
  <si>
    <t>Working capital's Turnover = sales / working capital</t>
  </si>
  <si>
    <t>ROE = EAT / equity   (return on euity)</t>
  </si>
  <si>
    <t>ROS = EAT / tržby     (return on sales)</t>
  </si>
  <si>
    <t>ROA = EAT / total assets   (return on assets with earnings after tax)</t>
  </si>
  <si>
    <t>ROI = EBIT / total assets   (with earnings before interest and taxes)</t>
  </si>
  <si>
    <t>ROI (EBIT)</t>
  </si>
  <si>
    <t>ROA (EAT)</t>
  </si>
  <si>
    <t>ROE (EAT)</t>
  </si>
  <si>
    <t>ROS (EAT)</t>
  </si>
  <si>
    <t>Qick test (L2) = (current assets - inventories) / short term liabilities</t>
  </si>
  <si>
    <t>Current liquidity (L3) = current assets / short term liabilities</t>
  </si>
  <si>
    <t>Equity ratio = equity / total assets</t>
  </si>
  <si>
    <t>Possibility of other debt taking</t>
  </si>
  <si>
    <t>Period of credit from creditors</t>
  </si>
  <si>
    <t>Inventories' Turnover</t>
  </si>
  <si>
    <t>Recievables' Turnover</t>
  </si>
  <si>
    <t>Payables' Turnover</t>
  </si>
  <si>
    <t>Credit's Turnover</t>
  </si>
  <si>
    <t>Max. interest rate = financial expenses / (equity+bank loans+bonds)</t>
  </si>
  <si>
    <r>
      <t xml:space="preserve">
</t>
    </r>
    <r>
      <rPr>
        <b/>
        <sz val="10"/>
        <color theme="10"/>
        <rFont val="Arial"/>
        <family val="2"/>
        <charset val="238"/>
      </rPr>
      <t>Tomas Heryan, PhD</t>
    </r>
    <r>
      <rPr>
        <sz val="10"/>
        <color theme="10"/>
        <rFont val="Arial"/>
        <family val="2"/>
        <charset val="238"/>
      </rPr>
      <t xml:space="preserve">
</t>
    </r>
    <r>
      <rPr>
        <i/>
        <sz val="10"/>
        <color theme="10"/>
        <rFont val="Arial"/>
        <family val="2"/>
        <charset val="238"/>
      </rPr>
      <t>Department of Finance &amp; Accounting</t>
    </r>
    <r>
      <rPr>
        <sz val="10"/>
        <color theme="10"/>
        <rFont val="Arial"/>
        <family val="2"/>
        <charset val="238"/>
      </rPr>
      <t xml:space="preserve">
Silesian University, SBA in Karvina
CZECHIA, EU
</t>
    </r>
  </si>
  <si>
    <t>Debt capital</t>
  </si>
  <si>
    <t>Debt ratio = debt equity / total assets</t>
  </si>
  <si>
    <t>Debt/equity ratio = debt equity / equity</t>
  </si>
  <si>
    <t>Inventory Turnover Ratio = sales / Inventories</t>
  </si>
  <si>
    <t>Inventories' Turnover = 365 / Inventory Turnover Ratio (result in days)</t>
  </si>
  <si>
    <t>Asset Turnover Ratio = sales / total assets</t>
  </si>
  <si>
    <t>Receivable Turnover Ratio = sales / pohledávky</t>
  </si>
  <si>
    <t>Payable Turnover Ratio = sales / závazky</t>
  </si>
  <si>
    <t>Assets' Turnover = 365 / Asset Turnover Ratio (result in days)</t>
  </si>
  <si>
    <t>Receivables' Turnover = 365 / Receivable Turnover Ratio (result in days)</t>
  </si>
  <si>
    <t>Payables' Turnover = 365 / Payable Turnover Ratio (result in days)</t>
  </si>
  <si>
    <t>L1 (0.20 - 1.00)</t>
  </si>
  <si>
    <t>L2 (1.00 - 1.50)</t>
  </si>
  <si>
    <t>L3 (1.50 - 2.00)</t>
  </si>
  <si>
    <t>Debt ratio</t>
  </si>
  <si>
    <t>Financial leverage = total assets / equity</t>
  </si>
  <si>
    <t>Interests covering = (EBIT) / interests paid</t>
  </si>
  <si>
    <t>Equity ratio</t>
  </si>
  <si>
    <t>Cash Position Ratio (L1) = cash and equivalents / short term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</si>
</sst>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;\-#,##0.0"/>
  </numFmts>
  <fonts count="4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9"/>
      <color rgb="FF00B050"/>
      <name val="Arial"/>
      <family val="2"/>
      <charset val="238"/>
    </font>
    <font>
      <b/>
      <sz val="9"/>
      <color theme="3" tint="0.39997558519241921"/>
      <name val="Arial"/>
      <family val="2"/>
    </font>
    <font>
      <u/>
      <sz val="10"/>
      <color theme="10"/>
      <name val="Arial"/>
      <family val="2"/>
      <charset val="238"/>
    </font>
    <font>
      <sz val="10"/>
      <color theme="10"/>
      <name val="Arial"/>
      <family val="2"/>
      <charset val="238"/>
    </font>
    <font>
      <b/>
      <sz val="10"/>
      <color theme="10"/>
      <name val="Arial"/>
      <family val="2"/>
      <charset val="238"/>
    </font>
    <font>
      <i/>
      <sz val="10"/>
      <color theme="1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0" fontId="2" fillId="0" borderId="0"/>
    <xf numFmtId="0" fontId="27" fillId="0" borderId="0"/>
    <xf numFmtId="0" fontId="1" fillId="0" borderId="0"/>
    <xf numFmtId="49" fontId="28" fillId="0" borderId="0"/>
    <xf numFmtId="165" fontId="29" fillId="0" borderId="25" applyFill="0" applyProtection="0"/>
    <xf numFmtId="0" fontId="37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wrapText="1"/>
    </xf>
    <xf numFmtId="3" fontId="21" fillId="0" borderId="10" xfId="0" applyNumberFormat="1" applyFont="1" applyBorder="1" applyAlignment="1">
      <alignment horizontal="right"/>
    </xf>
    <xf numFmtId="3" fontId="21" fillId="33" borderId="10" xfId="0" applyNumberFormat="1" applyFont="1" applyFill="1" applyBorder="1" applyAlignment="1">
      <alignment horizontal="right"/>
    </xf>
    <xf numFmtId="0" fontId="20" fillId="33" borderId="10" xfId="0" applyFont="1" applyFill="1" applyBorder="1" applyAlignment="1">
      <alignment horizontal="left" vertical="center" wrapText="1"/>
    </xf>
    <xf numFmtId="0" fontId="24" fillId="0" borderId="0" xfId="0" applyFont="1"/>
    <xf numFmtId="10" fontId="0" fillId="0" borderId="0" xfId="0" applyNumberFormat="1"/>
    <xf numFmtId="0" fontId="24" fillId="0" borderId="11" xfId="0" applyFont="1" applyBorder="1"/>
    <xf numFmtId="10" fontId="26" fillId="0" borderId="10" xfId="42" applyNumberFormat="1" applyFont="1" applyBorder="1"/>
    <xf numFmtId="10" fontId="0" fillId="0" borderId="10" xfId="42" applyNumberFormat="1" applyFont="1" applyBorder="1"/>
    <xf numFmtId="2" fontId="0" fillId="0" borderId="10" xfId="0" applyNumberFormat="1" applyBorder="1"/>
    <xf numFmtId="10" fontId="0" fillId="0" borderId="0" xfId="42" applyNumberFormat="1" applyFont="1"/>
    <xf numFmtId="0" fontId="24" fillId="0" borderId="17" xfId="0" applyFont="1" applyBorder="1"/>
    <xf numFmtId="2" fontId="0" fillId="0" borderId="10" xfId="0" applyNumberFormat="1" applyFill="1" applyBorder="1"/>
    <xf numFmtId="0" fontId="26" fillId="0" borderId="0" xfId="0" applyFont="1"/>
    <xf numFmtId="0" fontId="0" fillId="0" borderId="0" xfId="0" applyFill="1" applyBorder="1"/>
    <xf numFmtId="10" fontId="0" fillId="0" borderId="0" xfId="0" applyNumberFormat="1" applyBorder="1"/>
    <xf numFmtId="0" fontId="0" fillId="0" borderId="0" xfId="0" applyBorder="1"/>
    <xf numFmtId="10" fontId="0" fillId="0" borderId="21" xfId="42" applyNumberFormat="1" applyFont="1" applyBorder="1"/>
    <xf numFmtId="2" fontId="0" fillId="0" borderId="21" xfId="0" applyNumberFormat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164" fontId="0" fillId="0" borderId="21" xfId="0" applyNumberFormat="1" applyBorder="1"/>
    <xf numFmtId="2" fontId="25" fillId="0" borderId="10" xfId="43" applyNumberFormat="1" applyFont="1" applyBorder="1"/>
    <xf numFmtId="2" fontId="0" fillId="0" borderId="19" xfId="0" applyNumberFormat="1" applyBorder="1"/>
    <xf numFmtId="2" fontId="0" fillId="0" borderId="21" xfId="0" applyNumberFormat="1" applyFill="1" applyBorder="1"/>
    <xf numFmtId="2" fontId="0" fillId="0" borderId="23" xfId="0" applyNumberFormat="1" applyFill="1" applyBorder="1"/>
    <xf numFmtId="2" fontId="26" fillId="0" borderId="10" xfId="43" applyNumberFormat="1" applyFont="1" applyBorder="1"/>
    <xf numFmtId="10" fontId="0" fillId="0" borderId="19" xfId="42" applyNumberFormat="1" applyFont="1" applyBorder="1"/>
    <xf numFmtId="164" fontId="26" fillId="0" borderId="21" xfId="0" applyNumberFormat="1" applyFont="1" applyBorder="1"/>
    <xf numFmtId="3" fontId="0" fillId="0" borderId="0" xfId="0" applyNumberFormat="1"/>
    <xf numFmtId="0" fontId="22" fillId="33" borderId="10" xfId="0" applyFont="1" applyFill="1" applyBorder="1" applyAlignment="1">
      <alignment horizontal="left" vertical="center"/>
    </xf>
    <xf numFmtId="0" fontId="0" fillId="35" borderId="0" xfId="0" applyFill="1"/>
    <xf numFmtId="0" fontId="26" fillId="35" borderId="0" xfId="0" applyFont="1" applyFill="1"/>
    <xf numFmtId="0" fontId="22" fillId="0" borderId="10" xfId="0" applyFont="1" applyFill="1" applyBorder="1" applyAlignment="1">
      <alignment horizontal="left" vertical="center"/>
    </xf>
    <xf numFmtId="3" fontId="31" fillId="0" borderId="16" xfId="0" applyNumberFormat="1" applyFont="1" applyBorder="1" applyAlignment="1">
      <alignment horizontal="right"/>
    </xf>
    <xf numFmtId="10" fontId="31" fillId="0" borderId="16" xfId="42" applyNumberFormat="1" applyFont="1" applyBorder="1" applyAlignment="1">
      <alignment horizontal="right"/>
    </xf>
    <xf numFmtId="10" fontId="31" fillId="0" borderId="10" xfId="42" applyNumberFormat="1" applyFont="1" applyBorder="1" applyAlignment="1">
      <alignment horizontal="right"/>
    </xf>
    <xf numFmtId="10" fontId="31" fillId="33" borderId="16" xfId="42" applyNumberFormat="1" applyFont="1" applyFill="1" applyBorder="1" applyAlignment="1">
      <alignment horizontal="right"/>
    </xf>
    <xf numFmtId="3" fontId="31" fillId="33" borderId="10" xfId="0" applyNumberFormat="1" applyFont="1" applyFill="1" applyBorder="1" applyAlignment="1">
      <alignment horizontal="right" vertical="center"/>
    </xf>
    <xf numFmtId="9" fontId="21" fillId="0" borderId="10" xfId="42" applyFont="1" applyFill="1" applyBorder="1" applyAlignment="1">
      <alignment horizontal="right"/>
    </xf>
    <xf numFmtId="9" fontId="21" fillId="33" borderId="10" xfId="42" applyFont="1" applyFill="1" applyBorder="1" applyAlignment="1">
      <alignment horizontal="right"/>
    </xf>
    <xf numFmtId="0" fontId="22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33" fillId="0" borderId="10" xfId="0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10" fontId="32" fillId="0" borderId="21" xfId="42" applyNumberFormat="1" applyFont="1" applyFill="1" applyBorder="1" applyAlignment="1">
      <alignment horizontal="left" wrapText="1"/>
    </xf>
    <xf numFmtId="10" fontId="32" fillId="0" borderId="10" xfId="42" applyNumberFormat="1" applyFont="1" applyBorder="1" applyAlignment="1">
      <alignment horizontal="left"/>
    </xf>
    <xf numFmtId="3" fontId="32" fillId="0" borderId="10" xfId="0" applyNumberFormat="1" applyFont="1" applyBorder="1" applyAlignment="1">
      <alignment horizontal="left"/>
    </xf>
    <xf numFmtId="0" fontId="22" fillId="33" borderId="27" xfId="0" applyFont="1" applyFill="1" applyBorder="1" applyAlignment="1">
      <alignment horizontal="left" vertical="center"/>
    </xf>
    <xf numFmtId="3" fontId="21" fillId="0" borderId="27" xfId="0" applyNumberFormat="1" applyFont="1" applyBorder="1" applyAlignment="1">
      <alignment horizontal="right"/>
    </xf>
    <xf numFmtId="9" fontId="21" fillId="0" borderId="27" xfId="42" applyFont="1" applyFill="1" applyBorder="1" applyAlignment="1">
      <alignment horizontal="right"/>
    </xf>
    <xf numFmtId="0" fontId="22" fillId="0" borderId="29" xfId="0" applyFont="1" applyFill="1" applyBorder="1" applyAlignment="1">
      <alignment horizontal="center" vertical="center" wrapText="1"/>
    </xf>
    <xf numFmtId="3" fontId="31" fillId="33" borderId="30" xfId="0" applyNumberFormat="1" applyFont="1" applyFill="1" applyBorder="1" applyAlignment="1">
      <alignment horizontal="right"/>
    </xf>
    <xf numFmtId="10" fontId="31" fillId="33" borderId="30" xfId="42" applyNumberFormat="1" applyFont="1" applyFill="1" applyBorder="1" applyAlignment="1">
      <alignment horizontal="right"/>
    </xf>
    <xf numFmtId="10" fontId="31" fillId="33" borderId="27" xfId="42" applyNumberFormat="1" applyFont="1" applyFill="1" applyBorder="1" applyAlignment="1">
      <alignment horizontal="right"/>
    </xf>
    <xf numFmtId="0" fontId="22" fillId="0" borderId="29" xfId="0" applyFont="1" applyFill="1" applyBorder="1" applyAlignment="1">
      <alignment horizontal="center" wrapText="1"/>
    </xf>
    <xf numFmtId="0" fontId="26" fillId="33" borderId="12" xfId="0" applyFont="1" applyFill="1" applyBorder="1"/>
    <xf numFmtId="0" fontId="26" fillId="33" borderId="13" xfId="0" applyFont="1" applyFill="1" applyBorder="1"/>
    <xf numFmtId="0" fontId="26" fillId="33" borderId="14" xfId="43" applyFont="1" applyFill="1" applyBorder="1"/>
    <xf numFmtId="0" fontId="25" fillId="33" borderId="15" xfId="43" applyFont="1" applyFill="1" applyBorder="1"/>
    <xf numFmtId="0" fontId="25" fillId="33" borderId="16" xfId="43" applyFont="1" applyFill="1" applyBorder="1"/>
    <xf numFmtId="0" fontId="26" fillId="33" borderId="18" xfId="0" applyFont="1" applyFill="1" applyBorder="1"/>
    <xf numFmtId="0" fontId="26" fillId="33" borderId="20" xfId="0" applyFont="1" applyFill="1" applyBorder="1"/>
    <xf numFmtId="0" fontId="26" fillId="33" borderId="22" xfId="0" applyFont="1" applyFill="1" applyBorder="1"/>
    <xf numFmtId="0" fontId="26" fillId="33" borderId="10" xfId="0" applyFont="1" applyFill="1" applyBorder="1"/>
    <xf numFmtId="0" fontId="26" fillId="33" borderId="20" xfId="0" applyFont="1" applyFill="1" applyBorder="1" applyAlignment="1">
      <alignment wrapText="1"/>
    </xf>
    <xf numFmtId="0" fontId="22" fillId="33" borderId="10" xfId="0" applyFont="1" applyFill="1" applyBorder="1" applyAlignment="1">
      <alignment horizontal="center" wrapText="1"/>
    </xf>
    <xf numFmtId="0" fontId="26" fillId="33" borderId="22" xfId="0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2" fontId="0" fillId="34" borderId="10" xfId="0" applyNumberFormat="1" applyFill="1" applyBorder="1" applyAlignment="1">
      <alignment horizontal="center"/>
    </xf>
    <xf numFmtId="10" fontId="0" fillId="34" borderId="10" xfId="0" applyNumberFormat="1" applyFill="1" applyBorder="1" applyAlignment="1">
      <alignment horizontal="center"/>
    </xf>
    <xf numFmtId="3" fontId="0" fillId="34" borderId="10" xfId="0" applyNumberFormat="1" applyFill="1" applyBorder="1"/>
    <xf numFmtId="10" fontId="0" fillId="34" borderId="10" xfId="0" applyNumberFormat="1" applyFill="1" applyBorder="1"/>
    <xf numFmtId="3" fontId="0" fillId="34" borderId="27" xfId="0" applyNumberFormat="1" applyFill="1" applyBorder="1"/>
    <xf numFmtId="10" fontId="0" fillId="34" borderId="27" xfId="0" applyNumberFormat="1" applyFill="1" applyBorder="1"/>
    <xf numFmtId="0" fontId="30" fillId="38" borderId="10" xfId="0" applyFont="1" applyFill="1" applyBorder="1" applyAlignment="1" applyProtection="1">
      <alignment horizontal="center" wrapText="1"/>
      <protection locked="0"/>
    </xf>
    <xf numFmtId="0" fontId="30" fillId="38" borderId="29" xfId="0" applyFont="1" applyFill="1" applyBorder="1" applyAlignment="1" applyProtection="1">
      <alignment horizontal="center" vertical="center" wrapText="1"/>
      <protection locked="0"/>
    </xf>
    <xf numFmtId="3" fontId="30" fillId="36" borderId="27" xfId="0" applyNumberFormat="1" applyFont="1" applyFill="1" applyBorder="1" applyAlignment="1" applyProtection="1">
      <alignment horizontal="right"/>
      <protection locked="0"/>
    </xf>
    <xf numFmtId="3" fontId="30" fillId="36" borderId="30" xfId="0" applyNumberFormat="1" applyFont="1" applyFill="1" applyBorder="1" applyAlignment="1" applyProtection="1">
      <alignment horizontal="right"/>
      <protection locked="0"/>
    </xf>
    <xf numFmtId="3" fontId="21" fillId="38" borderId="10" xfId="0" applyNumberFormat="1" applyFont="1" applyFill="1" applyBorder="1" applyAlignment="1" applyProtection="1">
      <alignment horizontal="right"/>
      <protection locked="0"/>
    </xf>
    <xf numFmtId="3" fontId="21" fillId="38" borderId="16" xfId="0" applyNumberFormat="1" applyFont="1" applyFill="1" applyBorder="1" applyAlignment="1" applyProtection="1">
      <alignment horizontal="right"/>
      <protection locked="0"/>
    </xf>
    <xf numFmtId="3" fontId="30" fillId="36" borderId="10" xfId="0" applyNumberFormat="1" applyFont="1" applyFill="1" applyBorder="1" applyAlignment="1" applyProtection="1">
      <alignment horizontal="right" vertical="center"/>
      <protection locked="0"/>
    </xf>
    <xf numFmtId="3" fontId="21" fillId="37" borderId="27" xfId="0" applyNumberFormat="1" applyFont="1" applyFill="1" applyBorder="1" applyAlignment="1" applyProtection="1">
      <alignment horizontal="right"/>
      <protection locked="0"/>
    </xf>
    <xf numFmtId="3" fontId="21" fillId="37" borderId="10" xfId="0" applyNumberFormat="1" applyFont="1" applyFill="1" applyBorder="1" applyAlignment="1" applyProtection="1">
      <alignment horizontal="right"/>
      <protection locked="0"/>
    </xf>
    <xf numFmtId="3" fontId="30" fillId="39" borderId="10" xfId="0" applyNumberFormat="1" applyFont="1" applyFill="1" applyBorder="1" applyAlignment="1" applyProtection="1">
      <alignment horizontal="right"/>
      <protection locked="0"/>
    </xf>
    <xf numFmtId="0" fontId="18" fillId="0" borderId="2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38" fillId="33" borderId="26" xfId="49" applyFont="1" applyFill="1" applyBorder="1" applyAlignment="1">
      <alignment vertical="center" wrapText="1"/>
    </xf>
    <xf numFmtId="0" fontId="38" fillId="33" borderId="28" xfId="49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</cellXfs>
  <cellStyles count="50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ąA" xfId="45" xr:uid="{00000000-0005-0000-0000-000012000000}"/>
    <cellStyle name="Celkem" xfId="17" builtinId="25" customBuiltin="1"/>
    <cellStyle name="Hypertextový odkaz" xfId="49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adpis A" xfId="48" xr:uid="{00000000-0005-0000-0000-00001B000000}"/>
    <cellStyle name="Název" xfId="1" builtinId="15" customBuiltin="1"/>
    <cellStyle name="Neutrální" xfId="8" builtinId="28" customBuiltin="1"/>
    <cellStyle name="Normální" xfId="0" builtinId="0" customBuiltin="1"/>
    <cellStyle name="Normální 2" xfId="44" xr:uid="{00000000-0005-0000-0000-00001F000000}"/>
    <cellStyle name="Normální 3" xfId="46" xr:uid="{00000000-0005-0000-0000-000020000000}"/>
    <cellStyle name="normální 6" xfId="43" xr:uid="{00000000-0005-0000-0000-000021000000}"/>
    <cellStyle name="Poznámka" xfId="15" builtinId="10" customBuiltin="1"/>
    <cellStyle name="Procenta" xfId="42" builtinId="5"/>
    <cellStyle name="Propojená buňka" xfId="12" builtinId="24" customBuiltin="1"/>
    <cellStyle name="Správně" xfId="6" builtinId="26" customBuiltin="1"/>
    <cellStyle name="Špatně" xfId="7" builtinId="27" customBuiltin="1"/>
    <cellStyle name="text" xfId="47" xr:uid="{00000000-0005-0000-0000-000026000000}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chartsheet" Target="chartsheets/sheet10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9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2.xml"/><Relationship Id="rId10" Type="http://schemas.openxmlformats.org/officeDocument/2006/relationships/chartsheet" Target="chartsheets/sheet8.xml"/><Relationship Id="rId19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HORIZONTAL </a:t>
            </a:r>
            <a:r>
              <a:rPr lang="en-US"/>
              <a:t>analysis ASSETS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SHEET'!$B$29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SHEET'!$A$30:$A$32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SHEET'!$B$30:$B$32</c:f>
              <c:numCache>
                <c:formatCode>#,##0</c:formatCode>
                <c:ptCount val="3"/>
                <c:pt idx="0">
                  <c:v>2280212</c:v>
                </c:pt>
                <c:pt idx="1">
                  <c:v>1163979</c:v>
                </c:pt>
                <c:pt idx="2">
                  <c:v>1075461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B-44B0-8ECA-CBD9AC872314}"/>
            </c:ext>
          </c:extLst>
        </c:ser>
        <c:ser>
          <c:idx val="1"/>
          <c:order val="1"/>
          <c:tx>
            <c:strRef>
              <c:f>'BALANCE SHEET'!$C$29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SHEET'!$A$30:$A$32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SHEET'!$C$30:$C$32</c:f>
              <c:numCache>
                <c:formatCode>#,##0</c:formatCode>
                <c:ptCount val="3"/>
                <c:pt idx="0">
                  <c:v>2574945</c:v>
                </c:pt>
                <c:pt idx="1">
                  <c:v>1166448</c:v>
                </c:pt>
                <c:pt idx="2">
                  <c:v>1362674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B-44B0-8ECA-CBD9AC872314}"/>
            </c:ext>
          </c:extLst>
        </c:ser>
        <c:ser>
          <c:idx val="2"/>
          <c:order val="2"/>
          <c:tx>
            <c:strRef>
              <c:f>'BALANCE SHEET'!$D$29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SHEET'!$A$30:$A$32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SHEET'!$D$30:$D$32</c:f>
              <c:numCache>
                <c:formatCode>#,##0</c:formatCode>
                <c:ptCount val="3"/>
                <c:pt idx="0">
                  <c:v>2307949</c:v>
                </c:pt>
                <c:pt idx="1">
                  <c:v>1251703</c:v>
                </c:pt>
                <c:pt idx="2">
                  <c:v>1049315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EB-44B0-8ECA-CBD9AC872314}"/>
            </c:ext>
          </c:extLst>
        </c:ser>
        <c:ser>
          <c:idx val="3"/>
          <c:order val="3"/>
          <c:tx>
            <c:strRef>
              <c:f>'BALANCE SHEET'!$E$29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SHEET'!$A$30:$A$32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SHEET'!$E$30:$E$32</c:f>
              <c:numCache>
                <c:formatCode>#,##0</c:formatCode>
                <c:ptCount val="3"/>
                <c:pt idx="0">
                  <c:v>2175080</c:v>
                </c:pt>
                <c:pt idx="1">
                  <c:v>1451855</c:v>
                </c:pt>
                <c:pt idx="2">
                  <c:v>722964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EB-44B0-8ECA-CBD9AC872314}"/>
            </c:ext>
          </c:extLst>
        </c:ser>
        <c:ser>
          <c:idx val="4"/>
          <c:order val="4"/>
          <c:tx>
            <c:strRef>
              <c:f>'BALANCE SHEET'!$F$29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SHEET'!$A$30:$A$32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SHEET'!$F$30:$F$32</c:f>
              <c:numCache>
                <c:formatCode>#,##0</c:formatCode>
                <c:ptCount val="3"/>
                <c:pt idx="0">
                  <c:v>2100318</c:v>
                </c:pt>
                <c:pt idx="1">
                  <c:v>1373007</c:v>
                </c:pt>
                <c:pt idx="2">
                  <c:v>340753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EB-44B0-8ECA-CBD9AC87231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65616424"/>
        <c:axId val="365619952"/>
      </c:barChart>
      <c:catAx>
        <c:axId val="36561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5619952"/>
        <c:crosses val="autoZero"/>
        <c:auto val="1"/>
        <c:lblAlgn val="ctr"/>
        <c:lblOffset val="100"/>
        <c:noMultiLvlLbl val="0"/>
      </c:catAx>
      <c:valAx>
        <c:axId val="365619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of currency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365616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RETURN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'SHARE RATIOS'!$I$10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RATIOS'!$H$11:$H$14</c:f>
              <c:strCache>
                <c:ptCount val="4"/>
                <c:pt idx="0">
                  <c:v>ROA (EAT)</c:v>
                </c:pt>
                <c:pt idx="1">
                  <c:v>ROI (EBIT)</c:v>
                </c:pt>
                <c:pt idx="2">
                  <c:v>ROE (EAT)</c:v>
                </c:pt>
                <c:pt idx="3">
                  <c:v>ROS (EAT)</c:v>
                </c:pt>
              </c:strCache>
            </c:strRef>
          </c:cat>
          <c:val>
            <c:numRef>
              <c:f>'SHARE RATIOS'!$I$11:$I$14</c:f>
              <c:numCache>
                <c:formatCode>0.00%</c:formatCode>
                <c:ptCount val="4"/>
                <c:pt idx="0">
                  <c:v>0.21976816190775245</c:v>
                </c:pt>
                <c:pt idx="1">
                  <c:v>0.34175462632421899</c:v>
                </c:pt>
                <c:pt idx="2">
                  <c:v>0.47262620203643552</c:v>
                </c:pt>
                <c:pt idx="3">
                  <c:v>0.11300985096586012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F-45BD-9C94-DCDC58427739}"/>
            </c:ext>
          </c:extLst>
        </c:ser>
        <c:ser>
          <c:idx val="1"/>
          <c:order val="1"/>
          <c:tx>
            <c:strRef>
              <c:f>'SHARE RATIOS'!$J$10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RATIOS'!$H$11:$H$14</c:f>
              <c:strCache>
                <c:ptCount val="4"/>
                <c:pt idx="0">
                  <c:v>ROA (EAT)</c:v>
                </c:pt>
                <c:pt idx="1">
                  <c:v>ROI (EBIT)</c:v>
                </c:pt>
                <c:pt idx="2">
                  <c:v>ROE (EAT)</c:v>
                </c:pt>
                <c:pt idx="3">
                  <c:v>ROS (EAT)</c:v>
                </c:pt>
              </c:strCache>
            </c:strRef>
          </c:cat>
          <c:val>
            <c:numRef>
              <c:f>'SHARE RATIOS'!$J$11:$J$14</c:f>
              <c:numCache>
                <c:formatCode>0.00%</c:formatCode>
                <c:ptCount val="4"/>
                <c:pt idx="0">
                  <c:v>0.32466674045465049</c:v>
                </c:pt>
                <c:pt idx="1">
                  <c:v>0.30246121761824041</c:v>
                </c:pt>
                <c:pt idx="2">
                  <c:v>0.68448485493570665</c:v>
                </c:pt>
                <c:pt idx="3">
                  <c:v>0.17956685672996334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F-45BD-9C94-DCDC58427739}"/>
            </c:ext>
          </c:extLst>
        </c:ser>
        <c:ser>
          <c:idx val="2"/>
          <c:order val="2"/>
          <c:tx>
            <c:strRef>
              <c:f>'SHARE RATIOS'!$K$10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RATIOS'!$H$11:$H$14</c:f>
              <c:strCache>
                <c:ptCount val="4"/>
                <c:pt idx="0">
                  <c:v>ROA (EAT)</c:v>
                </c:pt>
                <c:pt idx="1">
                  <c:v>ROI (EBIT)</c:v>
                </c:pt>
                <c:pt idx="2">
                  <c:v>ROE (EAT)</c:v>
                </c:pt>
                <c:pt idx="3">
                  <c:v>ROS (EAT)</c:v>
                </c:pt>
              </c:strCache>
            </c:strRef>
          </c:cat>
          <c:val>
            <c:numRef>
              <c:f>'SHARE RATIOS'!$K$11:$K$14</c:f>
              <c:numCache>
                <c:formatCode>0.00%</c:formatCode>
                <c:ptCount val="4"/>
                <c:pt idx="0">
                  <c:v>0.2073000746550292</c:v>
                </c:pt>
                <c:pt idx="1">
                  <c:v>0.34933874188727743</c:v>
                </c:pt>
                <c:pt idx="2">
                  <c:v>0.5548039960341159</c:v>
                </c:pt>
                <c:pt idx="3">
                  <c:v>0.10146639531934351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CF-45BD-9C94-DCDC58427739}"/>
            </c:ext>
          </c:extLst>
        </c:ser>
        <c:ser>
          <c:idx val="3"/>
          <c:order val="3"/>
          <c:tx>
            <c:strRef>
              <c:f>'SHARE RATIOS'!$L$10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3670738645078849E-3"/>
                  <c:y val="6.86581127349937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CF-45BD-9C94-DCDC584277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RATIOS'!$H$11:$H$14</c:f>
              <c:strCache>
                <c:ptCount val="4"/>
                <c:pt idx="0">
                  <c:v>ROA (EAT)</c:v>
                </c:pt>
                <c:pt idx="1">
                  <c:v>ROI (EBIT)</c:v>
                </c:pt>
                <c:pt idx="2">
                  <c:v>ROE (EAT)</c:v>
                </c:pt>
                <c:pt idx="3">
                  <c:v>ROS (EAT)</c:v>
                </c:pt>
              </c:strCache>
            </c:strRef>
          </c:cat>
          <c:val>
            <c:numRef>
              <c:f>'SHARE RATIOS'!$L$11:$L$14</c:f>
              <c:numCache>
                <c:formatCode>0.00%</c:formatCode>
                <c:ptCount val="4"/>
                <c:pt idx="0">
                  <c:v>0.17704912003236661</c:v>
                </c:pt>
                <c:pt idx="1">
                  <c:v>0.29800513084576197</c:v>
                </c:pt>
                <c:pt idx="2">
                  <c:v>0.51337850826733289</c:v>
                </c:pt>
                <c:pt idx="3">
                  <c:v>7.71828894719922E-2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CF-45BD-9C94-DCDC58427739}"/>
            </c:ext>
          </c:extLst>
        </c:ser>
        <c:ser>
          <c:idx val="4"/>
          <c:order val="4"/>
          <c:tx>
            <c:strRef>
              <c:f>'SHARE RATIOS'!$M$10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RATIOS'!$H$11:$H$14</c:f>
              <c:strCache>
                <c:ptCount val="4"/>
                <c:pt idx="0">
                  <c:v>ROA (EAT)</c:v>
                </c:pt>
                <c:pt idx="1">
                  <c:v>ROI (EBIT)</c:v>
                </c:pt>
                <c:pt idx="2">
                  <c:v>ROE (EAT)</c:v>
                </c:pt>
                <c:pt idx="3">
                  <c:v>ROS (EAT)</c:v>
                </c:pt>
              </c:strCache>
            </c:strRef>
          </c:cat>
          <c:val>
            <c:numRef>
              <c:f>'SHARE RATIOS'!$M$11:$M$14</c:f>
              <c:numCache>
                <c:formatCode>0.00%</c:formatCode>
                <c:ptCount val="4"/>
                <c:pt idx="0">
                  <c:v>0.18869095060843166</c:v>
                </c:pt>
                <c:pt idx="1">
                  <c:v>0.2392294881060868</c:v>
                </c:pt>
                <c:pt idx="2">
                  <c:v>0.59252597742393665</c:v>
                </c:pt>
                <c:pt idx="3">
                  <c:v>0.11284317909962013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CF-45BD-9C94-DCDC5842773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0052360"/>
        <c:axId val="500057848"/>
      </c:barChart>
      <c:catAx>
        <c:axId val="50005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0057848"/>
        <c:crosses val="autoZero"/>
        <c:auto val="1"/>
        <c:lblAlgn val="ctr"/>
        <c:lblOffset val="100"/>
        <c:noMultiLvlLbl val="0"/>
      </c:catAx>
      <c:valAx>
        <c:axId val="500057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RATIO </a:t>
                </a:r>
                <a:r>
                  <a:rPr lang="cs-CZ" baseline="0"/>
                  <a:t>in %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%" sourceLinked="1"/>
        <c:majorTickMark val="none"/>
        <c:minorTickMark val="none"/>
        <c:tickLblPos val="nextTo"/>
        <c:crossAx val="500052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ACTIVITY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'SHARE RATIOS'!$I$16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670738645079098E-3"/>
                  <c:y val="9.98662548679110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4-405D-896A-CAF29C50CA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RATIOS'!$H$17:$H$20</c:f>
              <c:strCache>
                <c:ptCount val="4"/>
                <c:pt idx="0">
                  <c:v>Inventories' Turnover</c:v>
                </c:pt>
                <c:pt idx="1">
                  <c:v>Recievables' Turnover</c:v>
                </c:pt>
                <c:pt idx="2">
                  <c:v>Payables' Turnover</c:v>
                </c:pt>
                <c:pt idx="3">
                  <c:v>Credit's Turnover</c:v>
                </c:pt>
              </c:strCache>
            </c:strRef>
          </c:cat>
          <c:val>
            <c:numRef>
              <c:f>'SHARE RATIOS'!$I$17:$I$20</c:f>
              <c:numCache>
                <c:formatCode>0.00</c:formatCode>
                <c:ptCount val="4"/>
                <c:pt idx="0">
                  <c:v>7.4867092469903831</c:v>
                </c:pt>
                <c:pt idx="1">
                  <c:v>78.58739941447169</c:v>
                </c:pt>
                <c:pt idx="2">
                  <c:v>71.531023258310356</c:v>
                </c:pt>
                <c:pt idx="3">
                  <c:v>-7.0563761561613347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4-405D-896A-CAF29C50CA85}"/>
            </c:ext>
          </c:extLst>
        </c:ser>
        <c:ser>
          <c:idx val="1"/>
          <c:order val="1"/>
          <c:tx>
            <c:strRef>
              <c:f>'SHARE RATIOS'!$J$16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062731322500757E-17"/>
                  <c:y val="1.0738785571529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24-405D-896A-CAF29C50CA85}"/>
                </c:ext>
              </c:extLst>
            </c:dLbl>
            <c:dLbl>
              <c:idx val="2"/>
              <c:layout>
                <c:manualLayout>
                  <c:x val="1.3670738645079098E-3"/>
                  <c:y val="7.21725273862453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4-405D-896A-CAF29C50CA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RATIOS'!$H$17:$H$20</c:f>
              <c:strCache>
                <c:ptCount val="4"/>
                <c:pt idx="0">
                  <c:v>Inventories' Turnover</c:v>
                </c:pt>
                <c:pt idx="1">
                  <c:v>Recievables' Turnover</c:v>
                </c:pt>
                <c:pt idx="2">
                  <c:v>Payables' Turnover</c:v>
                </c:pt>
                <c:pt idx="3">
                  <c:v>Credit's Turnover</c:v>
                </c:pt>
              </c:strCache>
            </c:strRef>
          </c:cat>
          <c:val>
            <c:numRef>
              <c:f>'SHARE RATIOS'!$J$17:$J$20</c:f>
              <c:numCache>
                <c:formatCode>0.00</c:formatCode>
                <c:ptCount val="4"/>
                <c:pt idx="0">
                  <c:v>7.1071497765506884</c:v>
                </c:pt>
                <c:pt idx="1">
                  <c:v>99.652191899634886</c:v>
                </c:pt>
                <c:pt idx="2">
                  <c:v>85.282818137648903</c:v>
                </c:pt>
                <c:pt idx="3">
                  <c:v>-14.369373761985983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24-405D-896A-CAF29C50CA85}"/>
            </c:ext>
          </c:extLst>
        </c:ser>
        <c:ser>
          <c:idx val="2"/>
          <c:order val="2"/>
          <c:tx>
            <c:strRef>
              <c:f>'SHARE RATIOS'!$K$16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9047285563944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24-405D-896A-CAF29C50CA85}"/>
                </c:ext>
              </c:extLst>
            </c:dLbl>
            <c:dLbl>
              <c:idx val="2"/>
              <c:layout>
                <c:manualLayout>
                  <c:x val="-1.0025092529000303E-16"/>
                  <c:y val="4.8884237528553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24-405D-896A-CAF29C50CA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RATIOS'!$H$17:$H$20</c:f>
              <c:strCache>
                <c:ptCount val="4"/>
                <c:pt idx="0">
                  <c:v>Inventories' Turnover</c:v>
                </c:pt>
                <c:pt idx="1">
                  <c:v>Recievables' Turnover</c:v>
                </c:pt>
                <c:pt idx="2">
                  <c:v>Payables' Turnover</c:v>
                </c:pt>
                <c:pt idx="3">
                  <c:v>Credit's Turnover</c:v>
                </c:pt>
              </c:strCache>
            </c:strRef>
          </c:cat>
          <c:val>
            <c:numRef>
              <c:f>'SHARE RATIOS'!$K$17:$K$20</c:f>
              <c:numCache>
                <c:formatCode>0.00</c:formatCode>
                <c:ptCount val="4"/>
                <c:pt idx="0">
                  <c:v>7.1858439323079484</c:v>
                </c:pt>
                <c:pt idx="1">
                  <c:v>73.969759944147015</c:v>
                </c:pt>
                <c:pt idx="2">
                  <c:v>87.076126200258059</c:v>
                </c:pt>
                <c:pt idx="3">
                  <c:v>13.106366256111045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24-405D-896A-CAF29C50CA85}"/>
            </c:ext>
          </c:extLst>
        </c:ser>
        <c:ser>
          <c:idx val="3"/>
          <c:order val="3"/>
          <c:tx>
            <c:strRef>
              <c:f>'SHARE RATIOS'!$L$16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372508782285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24-405D-896A-CAF29C50CA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RATIOS'!$H$17:$H$20</c:f>
              <c:strCache>
                <c:ptCount val="4"/>
                <c:pt idx="0">
                  <c:v>Inventories' Turnover</c:v>
                </c:pt>
                <c:pt idx="1">
                  <c:v>Recievables' Turnover</c:v>
                </c:pt>
                <c:pt idx="2">
                  <c:v>Payables' Turnover</c:v>
                </c:pt>
                <c:pt idx="3">
                  <c:v>Credit's Turnover</c:v>
                </c:pt>
              </c:strCache>
            </c:strRef>
          </c:cat>
          <c:val>
            <c:numRef>
              <c:f>'SHARE RATIOS'!$L$17:$L$20</c:f>
              <c:numCache>
                <c:formatCode>0.00</c:formatCode>
                <c:ptCount val="4"/>
                <c:pt idx="0">
                  <c:v>6.7601208643290693</c:v>
                </c:pt>
                <c:pt idx="1">
                  <c:v>46.098935622668556</c:v>
                </c:pt>
                <c:pt idx="2">
                  <c:v>95.823220886856845</c:v>
                </c:pt>
                <c:pt idx="3">
                  <c:v>49.724285264188289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24-405D-896A-CAF29C50CA85}"/>
            </c:ext>
          </c:extLst>
        </c:ser>
        <c:ser>
          <c:idx val="4"/>
          <c:order val="4"/>
          <c:tx>
            <c:strRef>
              <c:f>'SHARE RATIOS'!$M$16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RATIOS'!$H$17:$H$20</c:f>
              <c:strCache>
                <c:ptCount val="4"/>
                <c:pt idx="0">
                  <c:v>Inventories' Turnover</c:v>
                </c:pt>
                <c:pt idx="1">
                  <c:v>Recievables' Turnover</c:v>
                </c:pt>
                <c:pt idx="2">
                  <c:v>Payables' Turnover</c:v>
                </c:pt>
                <c:pt idx="3">
                  <c:v>Credit's Turnover</c:v>
                </c:pt>
              </c:strCache>
            </c:strRef>
          </c:cat>
          <c:val>
            <c:numRef>
              <c:f>'SHARE RATIOS'!$M$17:$M$20</c:f>
              <c:numCache>
                <c:formatCode>0.00</c:formatCode>
                <c:ptCount val="4"/>
                <c:pt idx="0">
                  <c:v>0.63240112401556803</c:v>
                </c:pt>
                <c:pt idx="1">
                  <c:v>34.781334325725908</c:v>
                </c:pt>
                <c:pt idx="2">
                  <c:v>147.53653207200009</c:v>
                </c:pt>
                <c:pt idx="3">
                  <c:v>112.75519774627418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24-405D-896A-CAF29C50CA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0052752"/>
        <c:axId val="500053144"/>
      </c:barChart>
      <c:catAx>
        <c:axId val="50005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0053144"/>
        <c:crosses val="autoZero"/>
        <c:auto val="1"/>
        <c:lblAlgn val="ctr"/>
        <c:lblOffset val="100"/>
        <c:noMultiLvlLbl val="0"/>
      </c:catAx>
      <c:valAx>
        <c:axId val="500053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Period in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crossAx val="500052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DEBT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'SHARE RATIOS'!$I$27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RATIOS'!$H$28:$H$29</c:f>
              <c:strCache>
                <c:ptCount val="2"/>
                <c:pt idx="0">
                  <c:v>Debt ratio</c:v>
                </c:pt>
                <c:pt idx="1">
                  <c:v>Equity ratio</c:v>
                </c:pt>
              </c:strCache>
            </c:strRef>
          </c:cat>
          <c:val>
            <c:numRef>
              <c:f>'SHARE RATIOS'!$I$28:$I$29</c:f>
              <c:numCache>
                <c:formatCode>0.00%</c:formatCode>
                <c:ptCount val="2"/>
                <c:pt idx="0">
                  <c:v>0.535006394142299</c:v>
                </c:pt>
                <c:pt idx="1">
                  <c:v>0.46499360585770094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A-439B-8B6C-A0FD442EC1DF}"/>
            </c:ext>
          </c:extLst>
        </c:ser>
        <c:ser>
          <c:idx val="1"/>
          <c:order val="1"/>
          <c:tx>
            <c:strRef>
              <c:f>'SHARE RATIOS'!$J$27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RATIOS'!$H$28:$H$29</c:f>
              <c:strCache>
                <c:ptCount val="2"/>
                <c:pt idx="0">
                  <c:v>Debt ratio</c:v>
                </c:pt>
                <c:pt idx="1">
                  <c:v>Equity ratio</c:v>
                </c:pt>
              </c:strCache>
            </c:strRef>
          </c:cat>
          <c:val>
            <c:numRef>
              <c:f>'SHARE RATIOS'!$J$28:$J$29</c:f>
              <c:numCache>
                <c:formatCode>0.00%</c:formatCode>
                <c:ptCount val="2"/>
                <c:pt idx="0">
                  <c:v>0.51383078085162981</c:v>
                </c:pt>
                <c:pt idx="1">
                  <c:v>0.47432275252481121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A-439B-8B6C-A0FD442EC1DF}"/>
            </c:ext>
          </c:extLst>
        </c:ser>
        <c:ser>
          <c:idx val="2"/>
          <c:order val="2"/>
          <c:tx>
            <c:strRef>
              <c:f>'SHARE RATIOS'!$K$27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RATIOS'!$H$28:$H$29</c:f>
              <c:strCache>
                <c:ptCount val="2"/>
                <c:pt idx="0">
                  <c:v>Debt ratio</c:v>
                </c:pt>
                <c:pt idx="1">
                  <c:v>Equity ratio</c:v>
                </c:pt>
              </c:strCache>
            </c:strRef>
          </c:cat>
          <c:val>
            <c:numRef>
              <c:f>'SHARE RATIOS'!$K$28:$K$29</c:f>
              <c:numCache>
                <c:formatCode>0.00%</c:formatCode>
                <c:ptCount val="2"/>
                <c:pt idx="0">
                  <c:v>0.59989670482320012</c:v>
                </c:pt>
                <c:pt idx="1">
                  <c:v>0.37364560482055714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6A-439B-8B6C-A0FD442EC1DF}"/>
            </c:ext>
          </c:extLst>
        </c:ser>
        <c:ser>
          <c:idx val="3"/>
          <c:order val="3"/>
          <c:tx>
            <c:strRef>
              <c:f>'SHARE RATIOS'!$L$27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RATIOS'!$H$28:$H$29</c:f>
              <c:strCache>
                <c:ptCount val="2"/>
                <c:pt idx="0">
                  <c:v>Debt ratio</c:v>
                </c:pt>
                <c:pt idx="1">
                  <c:v>Equity ratio</c:v>
                </c:pt>
              </c:strCache>
            </c:strRef>
          </c:cat>
          <c:val>
            <c:numRef>
              <c:f>'SHARE RATIOS'!$L$28:$L$29</c:f>
              <c:numCache>
                <c:formatCode>0.00%</c:formatCode>
                <c:ptCount val="2"/>
                <c:pt idx="0">
                  <c:v>0.64393723449252438</c:v>
                </c:pt>
                <c:pt idx="1">
                  <c:v>0.34487053349761848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6A-439B-8B6C-A0FD442EC1DF}"/>
            </c:ext>
          </c:extLst>
        </c:ser>
        <c:ser>
          <c:idx val="4"/>
          <c:order val="4"/>
          <c:tx>
            <c:strRef>
              <c:f>'SHARE RATIOS'!$M$27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RATIOS'!$H$28:$H$29</c:f>
              <c:strCache>
                <c:ptCount val="2"/>
                <c:pt idx="0">
                  <c:v>Debt ratio</c:v>
                </c:pt>
                <c:pt idx="1">
                  <c:v>Equity ratio</c:v>
                </c:pt>
              </c:strCache>
            </c:strRef>
          </c:cat>
          <c:val>
            <c:numRef>
              <c:f>'SHARE RATIOS'!$M$28:$M$29</c:f>
              <c:numCache>
                <c:formatCode>0.00%</c:formatCode>
                <c:ptCount val="2"/>
                <c:pt idx="0">
                  <c:v>0.68154822269770576</c:v>
                </c:pt>
                <c:pt idx="1">
                  <c:v>0.31845177730229424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6A-439B-8B6C-A0FD442EC1D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0054712"/>
        <c:axId val="500055104"/>
      </c:barChart>
      <c:catAx>
        <c:axId val="50005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0055104"/>
        <c:crosses val="autoZero"/>
        <c:auto val="1"/>
        <c:lblAlgn val="ctr"/>
        <c:lblOffset val="100"/>
        <c:noMultiLvlLbl val="0"/>
      </c:catAx>
      <c:valAx>
        <c:axId val="5000551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SHARE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%" sourceLinked="1"/>
        <c:majorTickMark val="none"/>
        <c:minorTickMark val="none"/>
        <c:tickLblPos val="nextTo"/>
        <c:crossAx val="500054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Main changes among ASSETS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SHEET'!$B$34</c:f>
              <c:strCache>
                <c:ptCount val="1"/>
                <c:pt idx="0">
                  <c:v>1st change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20C-4A35-8DFF-C4CF23514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SHEET'!$A$35:$A$37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SHEET'!$B$35:$B$37</c:f>
              <c:numCache>
                <c:formatCode>#,##0</c:formatCode>
                <c:ptCount val="3"/>
                <c:pt idx="0">
                  <c:v>294733</c:v>
                </c:pt>
                <c:pt idx="1">
                  <c:v>2469</c:v>
                </c:pt>
                <c:pt idx="2">
                  <c:v>287213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C-4A35-8DFF-C4CF235142DA}"/>
            </c:ext>
          </c:extLst>
        </c:ser>
        <c:ser>
          <c:idx val="1"/>
          <c:order val="1"/>
          <c:tx>
            <c:strRef>
              <c:f>'BALANCE SHEET'!$C$34</c:f>
              <c:strCache>
                <c:ptCount val="1"/>
                <c:pt idx="0">
                  <c:v>2nd change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SHEET'!$A$35:$A$37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SHEET'!$C$35:$C$37</c:f>
              <c:numCache>
                <c:formatCode>#,##0</c:formatCode>
                <c:ptCount val="3"/>
                <c:pt idx="0">
                  <c:v>-266996</c:v>
                </c:pt>
                <c:pt idx="1">
                  <c:v>85255</c:v>
                </c:pt>
                <c:pt idx="2">
                  <c:v>-313359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C-4A35-8DFF-C4CF235142DA}"/>
            </c:ext>
          </c:extLst>
        </c:ser>
        <c:ser>
          <c:idx val="2"/>
          <c:order val="2"/>
          <c:tx>
            <c:strRef>
              <c:f>'BALANCE SHEET'!$D$34</c:f>
              <c:strCache>
                <c:ptCount val="1"/>
                <c:pt idx="0">
                  <c:v>3rd change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SHEET'!$A$35:$A$37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SHEET'!$D$35:$D$37</c:f>
              <c:numCache>
                <c:formatCode>#,##0</c:formatCode>
                <c:ptCount val="3"/>
                <c:pt idx="0">
                  <c:v>-132869</c:v>
                </c:pt>
                <c:pt idx="1">
                  <c:v>200152</c:v>
                </c:pt>
                <c:pt idx="2">
                  <c:v>-326351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0C-4A35-8DFF-C4CF235142DA}"/>
            </c:ext>
          </c:extLst>
        </c:ser>
        <c:ser>
          <c:idx val="3"/>
          <c:order val="3"/>
          <c:tx>
            <c:strRef>
              <c:f>'BALANCE SHEET'!$E$34</c:f>
              <c:strCache>
                <c:ptCount val="1"/>
                <c:pt idx="0">
                  <c:v>4th change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SHEET'!$A$35:$A$37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SHEET'!$E$35:$E$37</c:f>
              <c:numCache>
                <c:formatCode>#,##0</c:formatCode>
                <c:ptCount val="3"/>
                <c:pt idx="0">
                  <c:v>-74762</c:v>
                </c:pt>
                <c:pt idx="1">
                  <c:v>-78848</c:v>
                </c:pt>
                <c:pt idx="2">
                  <c:v>-382211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C-4A35-8DFF-C4CF235142D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65616816"/>
        <c:axId val="365618776"/>
      </c:barChart>
      <c:catAx>
        <c:axId val="36561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5618776"/>
        <c:crosses val="autoZero"/>
        <c:auto val="1"/>
        <c:lblAlgn val="ctr"/>
        <c:lblOffset val="100"/>
        <c:noMultiLvlLbl val="0"/>
      </c:catAx>
      <c:valAx>
        <c:axId val="365618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of currency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365616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u="none" strike="noStrike" baseline="0">
                <a:effectLst/>
              </a:rPr>
              <a:t>VERTICAL </a:t>
            </a:r>
            <a:r>
              <a:rPr lang="cs-CZ"/>
              <a:t>analysis ASSETS</a:t>
            </a:r>
          </a:p>
        </c:rich>
      </c:tx>
      <c:layout>
        <c:manualLayout>
          <c:xMode val="edge"/>
          <c:yMode val="edge"/>
          <c:x val="0.37125581880996761"/>
          <c:y val="4.234234519580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25397810421301"/>
          <c:y val="0.14602824634509715"/>
          <c:w val="0.87242240644828295"/>
          <c:h val="0.72287685229006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'BALANCE SHEET'!$A$40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SHEET'!$B$39:$F$39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'BALANCE SHEET'!$B$40:$F$40</c:f>
              <c:numCache>
                <c:formatCode>0.00%</c:formatCode>
                <c:ptCount val="5"/>
                <c:pt idx="0">
                  <c:v>0.51046964054219524</c:v>
                </c:pt>
                <c:pt idx="1">
                  <c:v>0.45299919027396701</c:v>
                </c:pt>
                <c:pt idx="2">
                  <c:v>0.54234430656829935</c:v>
                </c:pt>
                <c:pt idx="3">
                  <c:v>0.66749498869007118</c:v>
                </c:pt>
                <c:pt idx="4">
                  <c:v>0.6537138661859776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7-4CFE-86DA-A27A5A671B3F}"/>
            </c:ext>
          </c:extLst>
        </c:ser>
        <c:ser>
          <c:idx val="1"/>
          <c:order val="1"/>
          <c:tx>
            <c:strRef>
              <c:f>'BALANCE SHEET'!$A$41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SHEET'!$B$39:$F$39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'BALANCE SHEET'!$B$41:$F$41</c:f>
              <c:numCache>
                <c:formatCode>0.00%</c:formatCode>
                <c:ptCount val="5"/>
                <c:pt idx="0">
                  <c:v>0.47164956591755502</c:v>
                </c:pt>
                <c:pt idx="1">
                  <c:v>0.5292050898174524</c:v>
                </c:pt>
                <c:pt idx="2">
                  <c:v>0.45465259414311149</c:v>
                </c:pt>
                <c:pt idx="3">
                  <c:v>0.33238501572355961</c:v>
                </c:pt>
                <c:pt idx="4">
                  <c:v>0.16223876574880566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7-4CFE-86DA-A27A5A671B3F}"/>
            </c:ext>
          </c:extLst>
        </c:ser>
        <c:ser>
          <c:idx val="2"/>
          <c:order val="2"/>
          <c:tx>
            <c:strRef>
              <c:f>'BALANCE SHEET'!$A$42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11711725979012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7-4CFE-86DA-A27A5A671B3F}"/>
                </c:ext>
              </c:extLst>
            </c:dLbl>
            <c:dLbl>
              <c:idx val="1"/>
              <c:layout>
                <c:manualLayout>
                  <c:x val="1.3670738645079098E-3"/>
                  <c:y val="2.3288289857691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97-4CFE-86DA-A27A5A671B3F}"/>
                </c:ext>
              </c:extLst>
            </c:dLbl>
            <c:dLbl>
              <c:idx val="2"/>
              <c:layout>
                <c:manualLayout>
                  <c:x val="1.3670738645079098E-3"/>
                  <c:y val="1.6936938078321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7-4CFE-86DA-A27A5A671B3F}"/>
                </c:ext>
              </c:extLst>
            </c:dLbl>
            <c:dLbl>
              <c:idx val="3"/>
              <c:layout>
                <c:manualLayout>
                  <c:x val="1.3670738645078096E-3"/>
                  <c:y val="1.48198208185308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97-4CFE-86DA-A27A5A671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SHEET'!$B$39:$F$39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'BALANCE SHEET'!$B$42:$F$42</c:f>
              <c:numCache>
                <c:formatCode>0.00%</c:formatCode>
                <c:ptCount val="5"/>
                <c:pt idx="0">
                  <c:v>1.788079354024974E-2</c:v>
                </c:pt>
                <c:pt idx="1">
                  <c:v>1.7795719908580643E-2</c:v>
                </c:pt>
                <c:pt idx="2">
                  <c:v>3.0030992885891616E-3</c:v>
                </c:pt>
                <c:pt idx="3">
                  <c:v>1.1999558636921481E-4</c:v>
                </c:pt>
                <c:pt idx="4">
                  <c:v>0.18404736806521674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97-4CFE-86DA-A27A5A671B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9857128"/>
        <c:axId val="499860656"/>
      </c:barChart>
      <c:catAx>
        <c:axId val="49985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9860656"/>
        <c:crosses val="autoZero"/>
        <c:auto val="1"/>
        <c:lblAlgn val="ctr"/>
        <c:lblOffset val="100"/>
        <c:noMultiLvlLbl val="0"/>
      </c:catAx>
      <c:valAx>
        <c:axId val="499860656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Property structure in %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%" sourceLinked="1"/>
        <c:majorTickMark val="none"/>
        <c:minorTickMark val="none"/>
        <c:tickLblPos val="nextTo"/>
        <c:crossAx val="499857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u="none" strike="noStrike" baseline="0">
                <a:effectLst/>
              </a:rPr>
              <a:t>HORIZONTAL </a:t>
            </a:r>
            <a:r>
              <a:rPr lang="cs-CZ"/>
              <a:t>analysis LIABILITIES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SHEET'!$B$45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SHEET'!$A$46:$A$48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SHEET'!$B$46:$B$48</c:f>
              <c:numCache>
                <c:formatCode>#,##0</c:formatCode>
                <c:ptCount val="3"/>
                <c:pt idx="0">
                  <c:v>2280212</c:v>
                </c:pt>
                <c:pt idx="1">
                  <c:v>1060284</c:v>
                </c:pt>
                <c:pt idx="2">
                  <c:v>1219928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017-A747-26FF16C22EB2}"/>
            </c:ext>
          </c:extLst>
        </c:ser>
        <c:ser>
          <c:idx val="1"/>
          <c:order val="1"/>
          <c:tx>
            <c:strRef>
              <c:f>'BALANCE SHEET'!$C$45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SHEET'!$A$46:$A$48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SHEET'!$C$46:$C$48</c:f>
              <c:numCache>
                <c:formatCode>#,##0</c:formatCode>
                <c:ptCount val="3"/>
                <c:pt idx="0">
                  <c:v>2574945</c:v>
                </c:pt>
                <c:pt idx="1">
                  <c:v>1221355</c:v>
                </c:pt>
                <c:pt idx="2">
                  <c:v>1323086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017-A747-26FF16C22EB2}"/>
            </c:ext>
          </c:extLst>
        </c:ser>
        <c:ser>
          <c:idx val="2"/>
          <c:order val="2"/>
          <c:tx>
            <c:strRef>
              <c:f>'BALANCE SHEET'!$D$45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SHEET'!$A$46:$A$48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SHEET'!$D$46:$D$48</c:f>
              <c:numCache>
                <c:formatCode>#,##0</c:formatCode>
                <c:ptCount val="3"/>
                <c:pt idx="0">
                  <c:v>2307949</c:v>
                </c:pt>
                <c:pt idx="1">
                  <c:v>862355</c:v>
                </c:pt>
                <c:pt idx="2">
                  <c:v>1384531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6-4017-A747-26FF16C22EB2}"/>
            </c:ext>
          </c:extLst>
        </c:ser>
        <c:ser>
          <c:idx val="3"/>
          <c:order val="3"/>
          <c:tx>
            <c:strRef>
              <c:f>'BALANCE SHEET'!$E$45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SHEET'!$A$46:$A$48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SHEET'!$E$46:$E$48</c:f>
              <c:numCache>
                <c:formatCode>#,##0</c:formatCode>
                <c:ptCount val="3"/>
                <c:pt idx="0">
                  <c:v>2175080</c:v>
                </c:pt>
                <c:pt idx="1">
                  <c:v>750121</c:v>
                </c:pt>
                <c:pt idx="2">
                  <c:v>1400615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6-4017-A747-26FF16C22EB2}"/>
            </c:ext>
          </c:extLst>
        </c:ser>
        <c:ser>
          <c:idx val="4"/>
          <c:order val="4"/>
          <c:tx>
            <c:strRef>
              <c:f>'BALANCE SHEET'!$F$45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SHEET'!$A$46:$A$48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SHEET'!$F$46:$F$48</c:f>
              <c:numCache>
                <c:formatCode>#,##0</c:formatCode>
                <c:ptCount val="3"/>
                <c:pt idx="0">
                  <c:v>2100318</c:v>
                </c:pt>
                <c:pt idx="1">
                  <c:v>668850</c:v>
                </c:pt>
                <c:pt idx="2">
                  <c:v>1431468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6-4017-A747-26FF16C22EB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9862224"/>
        <c:axId val="499861440"/>
      </c:barChart>
      <c:catAx>
        <c:axId val="49986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9861440"/>
        <c:crosses val="autoZero"/>
        <c:auto val="1"/>
        <c:lblAlgn val="ctr"/>
        <c:lblOffset val="100"/>
        <c:noMultiLvlLbl val="0"/>
      </c:catAx>
      <c:valAx>
        <c:axId val="4998614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of currency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499862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Main changes among LIABILITIES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SHEET'!$B$50</c:f>
              <c:strCache>
                <c:ptCount val="1"/>
                <c:pt idx="0">
                  <c:v>1st change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SHEET'!$A$51:$A$53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SHEET'!$B$51:$B$53</c:f>
              <c:numCache>
                <c:formatCode>#,##0</c:formatCode>
                <c:ptCount val="3"/>
                <c:pt idx="0">
                  <c:v>294733</c:v>
                </c:pt>
                <c:pt idx="1">
                  <c:v>161071</c:v>
                </c:pt>
                <c:pt idx="2">
                  <c:v>103158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9-4DED-8B15-E61A53E8EBDB}"/>
            </c:ext>
          </c:extLst>
        </c:ser>
        <c:ser>
          <c:idx val="1"/>
          <c:order val="1"/>
          <c:tx>
            <c:strRef>
              <c:f>'BALANCE SHEET'!$C$50</c:f>
              <c:strCache>
                <c:ptCount val="1"/>
                <c:pt idx="0">
                  <c:v>2nd change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SHEET'!$A$51:$A$53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SHEET'!$C$51:$C$53</c:f>
              <c:numCache>
                <c:formatCode>#,##0</c:formatCode>
                <c:ptCount val="3"/>
                <c:pt idx="0">
                  <c:v>-266996</c:v>
                </c:pt>
                <c:pt idx="1">
                  <c:v>-359000</c:v>
                </c:pt>
                <c:pt idx="2">
                  <c:v>61445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9-4DED-8B15-E61A53E8EBDB}"/>
            </c:ext>
          </c:extLst>
        </c:ser>
        <c:ser>
          <c:idx val="2"/>
          <c:order val="2"/>
          <c:tx>
            <c:strRef>
              <c:f>'BALANCE SHEET'!$D$50</c:f>
              <c:strCache>
                <c:ptCount val="1"/>
                <c:pt idx="0">
                  <c:v>3rd change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219-4DED-8B15-E61A53E8EB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SHEET'!$A$51:$A$53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SHEET'!$D$51:$D$53</c:f>
              <c:numCache>
                <c:formatCode>#,##0</c:formatCode>
                <c:ptCount val="3"/>
                <c:pt idx="0">
                  <c:v>-132869</c:v>
                </c:pt>
                <c:pt idx="1">
                  <c:v>-112234</c:v>
                </c:pt>
                <c:pt idx="2">
                  <c:v>16084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19-4DED-8B15-E61A53E8EBDB}"/>
            </c:ext>
          </c:extLst>
        </c:ser>
        <c:ser>
          <c:idx val="3"/>
          <c:order val="3"/>
          <c:tx>
            <c:strRef>
              <c:f>'BALANCE SHEET'!$E$50</c:f>
              <c:strCache>
                <c:ptCount val="1"/>
                <c:pt idx="0">
                  <c:v>4th change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40908323321479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19-4DED-8B15-E61A53E8EB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SHEET'!$A$51:$A$53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SHEET'!$E$51:$E$53</c:f>
              <c:numCache>
                <c:formatCode>#,##0</c:formatCode>
                <c:ptCount val="3"/>
                <c:pt idx="0">
                  <c:v>-74762</c:v>
                </c:pt>
                <c:pt idx="1">
                  <c:v>-81271</c:v>
                </c:pt>
                <c:pt idx="2">
                  <c:v>30853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19-4DED-8B15-E61A53E8EB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9855560"/>
        <c:axId val="499858696"/>
      </c:barChart>
      <c:catAx>
        <c:axId val="49985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9858696"/>
        <c:crosses val="autoZero"/>
        <c:auto val="1"/>
        <c:lblAlgn val="ctr"/>
        <c:lblOffset val="100"/>
        <c:noMultiLvlLbl val="0"/>
      </c:catAx>
      <c:valAx>
        <c:axId val="499858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of currency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499855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VERTICAL analysis LIABILITIES</a:t>
            </a:r>
          </a:p>
        </c:rich>
      </c:tx>
      <c:layout>
        <c:manualLayout>
          <c:xMode val="edge"/>
          <c:yMode val="edge"/>
          <c:x val="0.34705516681261345"/>
          <c:y val="3.8108110676222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949850994330949"/>
          <c:y val="0.14391112908530698"/>
          <c:w val="0.86546367754710352"/>
          <c:h val="0.724993969549852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'BALANCE SHEET'!$A$56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SHEET'!$B$55:$F$55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'BALANCE SHEET'!$B$56:$F$56</c:f>
              <c:numCache>
                <c:formatCode>0.00%</c:formatCode>
                <c:ptCount val="5"/>
                <c:pt idx="0">
                  <c:v>0.46499360585770094</c:v>
                </c:pt>
                <c:pt idx="1">
                  <c:v>0.47432275252481121</c:v>
                </c:pt>
                <c:pt idx="2">
                  <c:v>0.37364560482055714</c:v>
                </c:pt>
                <c:pt idx="3">
                  <c:v>0.34487053349761848</c:v>
                </c:pt>
                <c:pt idx="4">
                  <c:v>0.31845177730229424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5-4BEB-950D-2436A82BBA45}"/>
            </c:ext>
          </c:extLst>
        </c:ser>
        <c:ser>
          <c:idx val="1"/>
          <c:order val="1"/>
          <c:tx>
            <c:strRef>
              <c:f>'BALANCE SHEET'!$A$57</c:f>
              <c:strCache>
                <c:ptCount val="1"/>
                <c:pt idx="0">
                  <c:v>Debt capital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SHEET'!$B$55:$F$55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'BALANCE SHEET'!$B$57:$F$57</c:f>
              <c:numCache>
                <c:formatCode>0.00%</c:formatCode>
                <c:ptCount val="5"/>
                <c:pt idx="0">
                  <c:v>0.535006394142299</c:v>
                </c:pt>
                <c:pt idx="1">
                  <c:v>0.51383078085162981</c:v>
                </c:pt>
                <c:pt idx="2">
                  <c:v>0.59989670482320012</c:v>
                </c:pt>
                <c:pt idx="3">
                  <c:v>0.64393723449252438</c:v>
                </c:pt>
                <c:pt idx="4">
                  <c:v>0.68154822269770576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5-4BEB-950D-2436A82BBA45}"/>
            </c:ext>
          </c:extLst>
        </c:ser>
        <c:ser>
          <c:idx val="2"/>
          <c:order val="2"/>
          <c:tx>
            <c:strRef>
              <c:f>'BALANCE SHEET'!$A$58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3670738645078849E-3"/>
                  <c:y val="1.6936938078321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45-4BEB-950D-2436A82BBA45}"/>
                </c:ext>
              </c:extLst>
            </c:dLbl>
            <c:dLbl>
              <c:idx val="1"/>
              <c:layout>
                <c:manualLayout>
                  <c:x val="-5.0125462645001513E-17"/>
                  <c:y val="2.54054071174815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45-4BEB-950D-2436A82BBA45}"/>
                </c:ext>
              </c:extLst>
            </c:dLbl>
            <c:dLbl>
              <c:idx val="3"/>
              <c:layout>
                <c:manualLayout>
                  <c:x val="0"/>
                  <c:y val="2.3288289857691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45-4BEB-950D-2436A82BBA45}"/>
                </c:ext>
              </c:extLst>
            </c:dLbl>
            <c:dLbl>
              <c:idx val="4"/>
              <c:layout>
                <c:manualLayout>
                  <c:x val="1.3670738645079098E-3"/>
                  <c:y val="1.6936938078321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45-4BEB-950D-2436A82BB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SHEET'!$B$55:$F$55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'BALANCE SHEET'!$B$58:$F$58</c:f>
              <c:numCache>
                <c:formatCode>0.00%</c:formatCode>
                <c:ptCount val="5"/>
                <c:pt idx="0">
                  <c:v>0</c:v>
                </c:pt>
                <c:pt idx="1">
                  <c:v>1.1846466623558927E-2</c:v>
                </c:pt>
                <c:pt idx="2">
                  <c:v>2.645769035624268E-2</c:v>
                </c:pt>
                <c:pt idx="3">
                  <c:v>1.1192232009857084E-2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45-4BEB-950D-2436A82BBA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9855168"/>
        <c:axId val="499856736"/>
      </c:barChart>
      <c:catAx>
        <c:axId val="4998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9856736"/>
        <c:crosses val="autoZero"/>
        <c:auto val="1"/>
        <c:lblAlgn val="ctr"/>
        <c:lblOffset val="100"/>
        <c:noMultiLvlLbl val="0"/>
      </c:catAx>
      <c:valAx>
        <c:axId val="499856736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Capital structure</a:t>
                </a:r>
                <a:r>
                  <a:rPr lang="cs-CZ" baseline="0"/>
                  <a:t> in %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%" sourceLinked="1"/>
        <c:majorTickMark val="none"/>
        <c:minorTickMark val="none"/>
        <c:tickLblPos val="nextTo"/>
        <c:crossAx val="499855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HORIZONTAL analysis PROFIT &amp; LOSS statement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'PROFIT &amp; LOSS STATEMENT'!$B$43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STATEMENT'!$A$44:$A$48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STATEMENT'!$B$44:$B$48</c:f>
              <c:numCache>
                <c:formatCode>#,##0</c:formatCode>
                <c:ptCount val="5"/>
                <c:pt idx="0">
                  <c:v>662795</c:v>
                </c:pt>
                <c:pt idx="1">
                  <c:v>501118</c:v>
                </c:pt>
                <c:pt idx="2">
                  <c:v>779273</c:v>
                </c:pt>
                <c:pt idx="3">
                  <c:v>45199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1-4668-8745-0BF81562B192}"/>
            </c:ext>
          </c:extLst>
        </c:ser>
        <c:ser>
          <c:idx val="1"/>
          <c:order val="1"/>
          <c:tx>
            <c:strRef>
              <c:f>'PROFIT &amp; LOSS STATEMENT'!$C$43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1.3670738645079098E-3"/>
                  <c:y val="7.0775229994783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1-4668-8745-0BF81562B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STATEMENT'!$A$44:$A$48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STATEMENT'!$C$44:$C$48</c:f>
              <c:numCache>
                <c:formatCode>#,##0</c:formatCode>
                <c:ptCount val="5"/>
                <c:pt idx="0">
                  <c:v>989322</c:v>
                </c:pt>
                <c:pt idx="1">
                  <c:v>835999</c:v>
                </c:pt>
                <c:pt idx="2">
                  <c:v>778821</c:v>
                </c:pt>
                <c:pt idx="3">
                  <c:v>363824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61-4668-8745-0BF81562B192}"/>
            </c:ext>
          </c:extLst>
        </c:ser>
        <c:ser>
          <c:idx val="2"/>
          <c:order val="2"/>
          <c:tx>
            <c:strRef>
              <c:f>'PROFIT &amp; LOSS STATEMENT'!$D$43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78472985000307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1-4668-8745-0BF81562B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STATEMENT'!$A$44:$A$48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STATEMENT'!$D$44:$D$48</c:f>
              <c:numCache>
                <c:formatCode>#,##0</c:formatCode>
                <c:ptCount val="5"/>
                <c:pt idx="0">
                  <c:v>630322</c:v>
                </c:pt>
                <c:pt idx="1">
                  <c:v>478438</c:v>
                </c:pt>
                <c:pt idx="2">
                  <c:v>806256</c:v>
                </c:pt>
                <c:pt idx="3">
                  <c:v>-24050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61-4668-8745-0BF81562B192}"/>
            </c:ext>
          </c:extLst>
        </c:ser>
        <c:ser>
          <c:idx val="3"/>
          <c:order val="3"/>
          <c:tx>
            <c:strRef>
              <c:f>'PROFIT &amp; LOSS STATEMENT'!$E$43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layout>
                <c:manualLayout>
                  <c:x val="-5.0125462645001513E-17"/>
                  <c:y val="6.65409954752035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1-4668-8745-0BF81562B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STATEMENT'!$A$44:$A$48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STATEMENT'!$E$44:$E$48</c:f>
              <c:numCache>
                <c:formatCode>#,##0</c:formatCode>
                <c:ptCount val="5"/>
                <c:pt idx="0">
                  <c:v>518088</c:v>
                </c:pt>
                <c:pt idx="1">
                  <c:v>385096</c:v>
                </c:pt>
                <c:pt idx="2">
                  <c:v>648185</c:v>
                </c:pt>
                <c:pt idx="3">
                  <c:v>2895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61-4668-8745-0BF81562B192}"/>
            </c:ext>
          </c:extLst>
        </c:ser>
        <c:ser>
          <c:idx val="4"/>
          <c:order val="4"/>
          <c:tx>
            <c:strRef>
              <c:f>'PROFIT &amp; LOSS STATEMENT'!$F$43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STATEMENT'!$A$44:$A$48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STATEMENT'!$F$44:$F$48</c:f>
              <c:numCache>
                <c:formatCode>#,##0</c:formatCode>
                <c:ptCount val="5"/>
                <c:pt idx="0">
                  <c:v>394912</c:v>
                </c:pt>
                <c:pt idx="1">
                  <c:v>396311</c:v>
                </c:pt>
                <c:pt idx="2">
                  <c:v>502458</c:v>
                </c:pt>
                <c:pt idx="3">
                  <c:v>-25123</c:v>
                </c:pt>
                <c:pt idx="4">
                  <c:v>41906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61-4668-8745-0BF81562B19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9860264"/>
        <c:axId val="499856344"/>
      </c:barChart>
      <c:catAx>
        <c:axId val="4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9856344"/>
        <c:crosses val="autoZero"/>
        <c:auto val="1"/>
        <c:lblAlgn val="ctr"/>
        <c:lblOffset val="100"/>
        <c:noMultiLvlLbl val="0"/>
      </c:catAx>
      <c:valAx>
        <c:axId val="499856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499860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Changes among PROFIT &amp; LOSS statement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'PROFIT &amp; LOSS STATEMENT'!$B$50</c:f>
              <c:strCache>
                <c:ptCount val="1"/>
                <c:pt idx="0">
                  <c:v>1st change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STATEMENT'!$A$51:$A$55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STATEMENT'!$B$51:$B$55</c:f>
              <c:numCache>
                <c:formatCode>#,##0</c:formatCode>
                <c:ptCount val="5"/>
                <c:pt idx="0">
                  <c:v>326527</c:v>
                </c:pt>
                <c:pt idx="1">
                  <c:v>334881</c:v>
                </c:pt>
                <c:pt idx="2">
                  <c:v>-452</c:v>
                </c:pt>
                <c:pt idx="3">
                  <c:v>318625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C-4520-BC7E-5A6B1296A1A8}"/>
            </c:ext>
          </c:extLst>
        </c:ser>
        <c:ser>
          <c:idx val="1"/>
          <c:order val="1"/>
          <c:tx>
            <c:strRef>
              <c:f>'PROFIT &amp; LOSS STATEMENT'!$C$50</c:f>
              <c:strCache>
                <c:ptCount val="1"/>
                <c:pt idx="0">
                  <c:v>2nd change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STATEMENT'!$A$51:$A$55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STATEMENT'!$C$51:$C$55</c:f>
              <c:numCache>
                <c:formatCode>#,##0</c:formatCode>
                <c:ptCount val="5"/>
                <c:pt idx="0">
                  <c:v>-359000</c:v>
                </c:pt>
                <c:pt idx="1">
                  <c:v>-357561</c:v>
                </c:pt>
                <c:pt idx="2">
                  <c:v>27435</c:v>
                </c:pt>
                <c:pt idx="3">
                  <c:v>-387874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C-4520-BC7E-5A6B1296A1A8}"/>
            </c:ext>
          </c:extLst>
        </c:ser>
        <c:ser>
          <c:idx val="2"/>
          <c:order val="2"/>
          <c:tx>
            <c:strRef>
              <c:f>'PROFIT &amp; LOSS STATEMENT'!$D$50</c:f>
              <c:strCache>
                <c:ptCount val="1"/>
                <c:pt idx="0">
                  <c:v>3rd change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STATEMENT'!$A$51:$A$55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STATEMENT'!$D$51:$D$55</c:f>
              <c:numCache>
                <c:formatCode>#,##0</c:formatCode>
                <c:ptCount val="5"/>
                <c:pt idx="0">
                  <c:v>-112234</c:v>
                </c:pt>
                <c:pt idx="1">
                  <c:v>-93342</c:v>
                </c:pt>
                <c:pt idx="2">
                  <c:v>-158071</c:v>
                </c:pt>
                <c:pt idx="3">
                  <c:v>26945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2C-4520-BC7E-5A6B1296A1A8}"/>
            </c:ext>
          </c:extLst>
        </c:ser>
        <c:ser>
          <c:idx val="3"/>
          <c:order val="3"/>
          <c:tx>
            <c:strRef>
              <c:f>'PROFIT &amp; LOSS STATEMENT'!$E$50</c:f>
              <c:strCache>
                <c:ptCount val="1"/>
                <c:pt idx="0">
                  <c:v>4th change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3670738645079098E-3"/>
                  <c:y val="7.26187890322664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2C-4520-BC7E-5A6B1296A1A8}"/>
                </c:ext>
              </c:extLst>
            </c:dLbl>
            <c:dLbl>
              <c:idx val="2"/>
              <c:layout>
                <c:manualLayout>
                  <c:x val="2.7341477290158196E-3"/>
                  <c:y val="6.8658112734993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2C-4520-BC7E-5A6B1296A1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STATEMENT'!$A$51:$A$55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STATEMENT'!$E$51:$E$55</c:f>
              <c:numCache>
                <c:formatCode>#,##0</c:formatCode>
                <c:ptCount val="5"/>
                <c:pt idx="0">
                  <c:v>-123176</c:v>
                </c:pt>
                <c:pt idx="1">
                  <c:v>11215</c:v>
                </c:pt>
                <c:pt idx="2">
                  <c:v>-145727</c:v>
                </c:pt>
                <c:pt idx="3">
                  <c:v>-28018</c:v>
                </c:pt>
                <c:pt idx="4">
                  <c:v>41906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2C-4520-BC7E-5A6B1296A1A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0058632"/>
        <c:axId val="500051576"/>
      </c:barChart>
      <c:catAx>
        <c:axId val="50005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0051576"/>
        <c:crosses val="autoZero"/>
        <c:auto val="1"/>
        <c:lblAlgn val="ctr"/>
        <c:lblOffset val="100"/>
        <c:noMultiLvlLbl val="0"/>
      </c:catAx>
      <c:valAx>
        <c:axId val="5000515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of currency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500058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LIQUIDITY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'SHARE RATIOS'!$I$3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RATIOS'!$H$4:$H$6</c:f>
              <c:strCache>
                <c:ptCount val="3"/>
                <c:pt idx="0">
                  <c:v>L1 (0.20 - 1.00)</c:v>
                </c:pt>
                <c:pt idx="1">
                  <c:v>L2 (1.00 - 1.50)</c:v>
                </c:pt>
                <c:pt idx="2">
                  <c:v>L3 (1.50 - 2.00)</c:v>
                </c:pt>
              </c:strCache>
            </c:strRef>
          </c:cat>
          <c:val>
            <c:numRef>
              <c:f>'SHARE RATIOS'!$I$4:$I$6</c:f>
              <c:numCache>
                <c:formatCode>0.00</c:formatCode>
                <c:ptCount val="3"/>
                <c:pt idx="0">
                  <c:v>3.1516152425113408E-2</c:v>
                </c:pt>
                <c:pt idx="1">
                  <c:v>1.0422530290759533</c:v>
                </c:pt>
                <c:pt idx="2">
                  <c:v>1.1385419147888778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3-4903-9C4F-9804F21D07CE}"/>
            </c:ext>
          </c:extLst>
        </c:ser>
        <c:ser>
          <c:idx val="1"/>
          <c:order val="1"/>
          <c:tx>
            <c:strRef>
              <c:f>'SHARE RATIOS'!$J$3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RATIOS'!$H$4:$H$6</c:f>
              <c:strCache>
                <c:ptCount val="3"/>
                <c:pt idx="0">
                  <c:v>L1 (0.20 - 1.00)</c:v>
                </c:pt>
                <c:pt idx="1">
                  <c:v>L2 (1.00 - 1.50)</c:v>
                </c:pt>
                <c:pt idx="2">
                  <c:v>L3 (1.50 - 2.00)</c:v>
                </c:pt>
              </c:strCache>
            </c:strRef>
          </c:cat>
          <c:val>
            <c:numRef>
              <c:f>'SHARE RATIOS'!$J$4:$J$6</c:f>
              <c:numCache>
                <c:formatCode>0.00</c:formatCode>
                <c:ptCount val="3"/>
                <c:pt idx="0">
                  <c:v>8.6321173600245637E-4</c:v>
                </c:pt>
                <c:pt idx="1">
                  <c:v>1.169354052866433</c:v>
                </c:pt>
                <c:pt idx="2">
                  <c:v>1.2526902972794582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903-9C4F-9804F21D07CE}"/>
            </c:ext>
          </c:extLst>
        </c:ser>
        <c:ser>
          <c:idx val="2"/>
          <c:order val="2"/>
          <c:tx>
            <c:strRef>
              <c:f>'SHARE RATIOS'!$K$3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RATIOS'!$H$4:$H$6</c:f>
              <c:strCache>
                <c:ptCount val="3"/>
                <c:pt idx="0">
                  <c:v>L1 (0.20 - 1.00)</c:v>
                </c:pt>
                <c:pt idx="1">
                  <c:v>L2 (1.00 - 1.50)</c:v>
                </c:pt>
                <c:pt idx="2">
                  <c:v>L3 (1.50 - 2.00)</c:v>
                </c:pt>
              </c:strCache>
            </c:strRef>
          </c:cat>
          <c:val>
            <c:numRef>
              <c:f>'SHARE RATIOS'!$K$4:$K$6</c:f>
              <c:numCache>
                <c:formatCode>0.00</c:formatCode>
                <c:ptCount val="3"/>
                <c:pt idx="0">
                  <c:v>8.089687071346595E-4</c:v>
                </c:pt>
                <c:pt idx="1">
                  <c:v>0.85029278444362066</c:v>
                </c:pt>
                <c:pt idx="2">
                  <c:v>0.93281648233736836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3-4903-9C4F-9804F21D07CE}"/>
            </c:ext>
          </c:extLst>
        </c:ser>
        <c:ser>
          <c:idx val="3"/>
          <c:order val="3"/>
          <c:tx>
            <c:strRef>
              <c:f>'SHARE RATIOS'!$L$3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RATIOS'!$H$4:$H$6</c:f>
              <c:strCache>
                <c:ptCount val="3"/>
                <c:pt idx="0">
                  <c:v>L1 (0.20 - 1.00)</c:v>
                </c:pt>
                <c:pt idx="1">
                  <c:v>L2 (1.00 - 1.50)</c:v>
                </c:pt>
                <c:pt idx="2">
                  <c:v>L3 (1.50 - 2.00)</c:v>
                </c:pt>
              </c:strCache>
            </c:strRef>
          </c:cat>
          <c:val>
            <c:numRef>
              <c:f>'SHARE RATIOS'!$L$4:$L$6</c:f>
              <c:numCache>
                <c:formatCode>0.00</c:formatCode>
                <c:ptCount val="3"/>
                <c:pt idx="0">
                  <c:v>3.076657635187802E-4</c:v>
                </c:pt>
                <c:pt idx="1">
                  <c:v>0.48139080193882872</c:v>
                </c:pt>
                <c:pt idx="2">
                  <c:v>0.55193863785754693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3-4903-9C4F-9804F21D07CE}"/>
            </c:ext>
          </c:extLst>
        </c:ser>
        <c:ser>
          <c:idx val="4"/>
          <c:order val="4"/>
          <c:tx>
            <c:strRef>
              <c:f>'SHARE RATIOS'!$M$3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RATIOS'!$H$4:$H$6</c:f>
              <c:strCache>
                <c:ptCount val="3"/>
                <c:pt idx="0">
                  <c:v>L1 (0.20 - 1.00)</c:v>
                </c:pt>
                <c:pt idx="1">
                  <c:v>L2 (1.00 - 1.50)</c:v>
                </c:pt>
                <c:pt idx="2">
                  <c:v>L3 (1.50 - 2.00)</c:v>
                </c:pt>
              </c:strCache>
            </c:strRef>
          </c:cat>
          <c:val>
            <c:numRef>
              <c:f>'SHARE RATIOS'!$M$4:$M$6</c:f>
              <c:numCache>
                <c:formatCode>0.00</c:formatCode>
                <c:ptCount val="3"/>
                <c:pt idx="0">
                  <c:v>0</c:v>
                </c:pt>
                <c:pt idx="1">
                  <c:v>0.2357472677258815</c:v>
                </c:pt>
                <c:pt idx="2">
                  <c:v>0.24003367133815393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3-4903-9C4F-9804F21D07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0056280"/>
        <c:axId val="500058240"/>
      </c:barChart>
      <c:catAx>
        <c:axId val="50005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0058240"/>
        <c:crosses val="autoZero"/>
        <c:auto val="1"/>
        <c:lblAlgn val="ctr"/>
        <c:lblOffset val="100"/>
        <c:noMultiLvlLbl val="0"/>
      </c:catAx>
      <c:valAx>
        <c:axId val="500058240"/>
        <c:scaling>
          <c:orientation val="minMax"/>
          <c:max val="2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value of the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crossAx val="500056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theme="3" tint="0.79998168889431442"/>
  </sheetPr>
  <sheetViews>
    <sheetView workbookViewId="0"/>
  </sheetViews>
  <sheetProtection algorithmName="SHA-512" hashValue="J/3g8mLrnkv9BGyKoOzKntP48O2InliRLVXIvYoVERjKJg/oskzJTPjz4eqetxzOhqn6r2uur9ZoTlt94m/w6g==" saltValue="gU7fFIkc/X/JOs0FnDf5uA==" spinCount="100000" content="1"/>
  <pageMargins left="0.7" right="0.7" top="0.78740157499999996" bottom="0.78740157499999996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>
    <tabColor theme="9" tint="0.79998168889431442"/>
  </sheetPr>
  <sheetViews>
    <sheetView workbookViewId="0"/>
  </sheetViews>
  <sheetProtection algorithmName="SHA-512" hashValue="j0RTG/f2WK168HqyarygP3PhJvTyaNthQe5wrhsXeS4as++fMwXzvclYKFgAKzTxYawgJ/OQ4Y57TyLuafnXhw==" saltValue="ERCfPP3P8VouNz3GaWJPiQ==" spinCount="100000" content="1"/>
  <pageMargins left="0.7" right="0.7" top="0.78740157499999996" bottom="0.78740157499999996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theme="9" tint="0.79998168889431442"/>
  </sheetPr>
  <sheetViews>
    <sheetView workbookViewId="0"/>
  </sheetViews>
  <sheetProtection algorithmName="SHA-512" hashValue="YUt2NK0YBwjVc05Gzm/tZc/qN4XX12OVPw41PAD2KGNRlcI0iOCp1bvw7e8oaVLpQtuR9OIM/SzFxtVPyqcTIA==" saltValue="WWRnLYDlld2yyJRR8gNUKg==" spinCount="100000" content="1"/>
  <pageMargins left="0.7" right="0.7" top="0.78740157499999996" bottom="0.78740157499999996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theme="9" tint="0.79998168889431442"/>
  </sheetPr>
  <sheetViews>
    <sheetView workbookViewId="0"/>
  </sheetViews>
  <sheetProtection algorithmName="SHA-512" hashValue="wXdzNjWHygIQOiLUOx2P8aCWbTmBj069B601F75qBg8JzdMDRql+uobA7ega4O0J1QJSx58c5JgtBpicd50Rrw==" saltValue="mft1cQ9e4NEpL+avX6nSew==" spinCount="100000" content="1"/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theme="3" tint="0.79998168889431442"/>
  </sheetPr>
  <sheetViews>
    <sheetView workbookViewId="0"/>
  </sheetViews>
  <sheetProtection algorithmName="SHA-512" hashValue="LSlNNmgB4cEHB1BLrDp9tfg18Ka6rcAOIGxIzklplWom10v/oSOtiXi0cAAoIivotOUaeezGXzMdJ2jYCRuShQ==" saltValue="OmOLAHNwRmdncWjpgQD9OQ==" spinCount="100000" content="1"/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theme="3" tint="0.79998168889431442"/>
  </sheetPr>
  <sheetViews>
    <sheetView workbookViewId="0"/>
  </sheetViews>
  <sheetProtection algorithmName="SHA-512" hashValue="mjvdK2qGQdAVl5YwRTyroqNC51P5D4SKi7Z7ZPi0/AEp69GKNk+Xn4/2Dv/89VAXBDhFeyaBR8BUNZUDYqzxXw==" saltValue="AZy12BAF305jAsfXm9N1Og==" spinCount="100000" content="1"/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theme="0" tint="-0.14999847407452621"/>
  </sheetPr>
  <sheetViews>
    <sheetView workbookViewId="0"/>
  </sheetViews>
  <sheetProtection algorithmName="SHA-512" hashValue="4l9f2XYYo+Ntuevf/ihXODKgVbMWw1K62MpUaPzxycYbaq4B4Ilfu4lMbFXCy1El09r3/IgomCNlnswHNDnvgA==" saltValue="yGbnlysIf0FZIpxsyXpOww==" spinCount="100000" content="1"/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theme="0" tint="-0.14999847407452621"/>
  </sheetPr>
  <sheetViews>
    <sheetView workbookViewId="0"/>
  </sheetViews>
  <sheetProtection algorithmName="SHA-512" hashValue="mzdjAP8e9N8d8eYyPwO+HJ2maqaWlq5mGRMymTDo7jMfI5hz6jptqlFpehy4JVjn7Mmvf4dLjPyq//0xLJ3aqw==" saltValue="vPGqN5q6hCH3SEu3xPxJlA==" spinCount="100000" content="1"/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theme="0" tint="-0.14999847407452621"/>
  </sheetPr>
  <sheetViews>
    <sheetView workbookViewId="0"/>
  </sheetViews>
  <sheetProtection algorithmName="SHA-512" hashValue="pK9i14ZVcHV8uwPafY2v+Fsssd4EbbMdwLE1NEXAnAPfYNF0VpSNh9AkM0zK1acCmC5OeSXCVkVGs8+GW3ElyA==" saltValue="dWiVQ2TbWXtsfQtcGhtqeg==" spinCount="100000" content="1"/>
  <pageMargins left="0.7" right="0.7" top="0.78740157499999996" bottom="0.78740157499999996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theme="6" tint="0.39997558519241921"/>
  </sheetPr>
  <sheetViews>
    <sheetView workbookViewId="0"/>
  </sheetViews>
  <sheetProtection algorithmName="SHA-512" hashValue="xBXNdMqdCT9nWVaLT5CZ1m4rVrV6EFA342J1p+NXBxYnpSzS6GOnxUIuQSmc0iBTq9Vl4cgxS2c9ZpQS0vyNvw==" saltValue="TRAPIsQpBX6/KDaBZRHkRg==" spinCount="100000" content="1"/>
  <pageMargins left="0.7" right="0.7" top="0.78740157499999996" bottom="0.78740157499999996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theme="6" tint="0.39997558519241921"/>
  </sheetPr>
  <sheetViews>
    <sheetView workbookViewId="0"/>
  </sheetViews>
  <sheetProtection algorithmName="SHA-512" hashValue="EgtS9jcMsvrJI+oIFXDE8PkNZhH1pdSyTl5oGdge61hIIrU5ly1vPG1H0qvTBAPTwEQ3TId0P8eFW3CBA2HfNA==" saltValue="5OefgIBuQ/ethwlxX5x5Mg==" spinCount="100000" content="1"/>
  <pageMargins left="0.7" right="0.7" top="0.78740157499999996" bottom="0.78740157499999996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theme="9" tint="0.79998168889431442"/>
  </sheetPr>
  <sheetViews>
    <sheetView workbookViewId="0"/>
  </sheetViews>
  <sheetProtection algorithmName="SHA-512" hashValue="MNhJAMH0H7kl0wBt4AqS0RCEuHBF4Zy5yW3H6MNOTga5TA0dj95fZCz4Mk4lI5B7bQkqjsu74vmN7r2BQb1ycg==" saltValue="9/3yWmpF3CXYjRhmVV833A==" spinCount="100000" content="1"/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2918459</xdr:colOff>
      <xdr:row>0</xdr:row>
      <xdr:rowOff>68580</xdr:rowOff>
    </xdr:from>
    <xdr:to>
      <xdr:col>1</xdr:col>
      <xdr:colOff>1905</xdr:colOff>
      <xdr:row>1</xdr:row>
      <xdr:rowOff>342900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94" t="45112" r="29687" b="44169"/>
        <a:stretch/>
      </xdr:blipFill>
      <xdr:spPr>
        <a:xfrm>
          <a:off x="2918459" y="68580"/>
          <a:ext cx="1798321" cy="6934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C6EAC531-FF26-405A-8DFF-E73AB2D5DA1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B6662DEA-C14A-4911-BCBD-73FEA02DA8E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2887980</xdr:colOff>
      <xdr:row>0</xdr:row>
      <xdr:rowOff>68580</xdr:rowOff>
    </xdr:from>
    <xdr:to>
      <xdr:col>1</xdr:col>
      <xdr:colOff>1</xdr:colOff>
      <xdr:row>1</xdr:row>
      <xdr:rowOff>342900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94" t="45112" r="29687" b="44169"/>
        <a:stretch/>
      </xdr:blipFill>
      <xdr:spPr>
        <a:xfrm>
          <a:off x="2887980" y="68580"/>
          <a:ext cx="1798321" cy="6934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BF1CE132-0A34-472F-8A21-5C06E031FECE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34E4C3A6-5419-4DC5-9FD1-DB9D23F09F38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2902226</xdr:colOff>
      <xdr:row>0</xdr:row>
      <xdr:rowOff>66260</xdr:rowOff>
    </xdr:from>
    <xdr:to>
      <xdr:col>1</xdr:col>
      <xdr:colOff>1547</xdr:colOff>
      <xdr:row>1</xdr:row>
      <xdr:rowOff>342237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94" t="45112" r="29687" b="44169"/>
        <a:stretch/>
      </xdr:blipFill>
      <xdr:spPr>
        <a:xfrm>
          <a:off x="2902226" y="66260"/>
          <a:ext cx="1798321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1BC61551-8E74-4D31-8087-1236E4919F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D1111D7B-1891-4AA7-A2D9-0FAA4C00BE59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3F19C2BC-E2CD-42DA-867E-293934A2513D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629A6FB7-B7B2-4A96-86ED-54A7369FC45C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3" name="Obrázek 2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A3FB7AF8-8261-4E71-BD73-5EE8B93C6C6B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1D9D26A7-7AE7-4634-8C8D-1EF873C4F58C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2DB19D4B-9923-4C1C-A995-504BCAE5AE3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160D98C9-5296-4589-933F-C6F8EE41CC1E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iu.cms.opf.slu.cz/en/members/heryan-tomas/publication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iu.cms.opf.slu.cz/en/members/heryan-tomas/publication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iu.cms.opf.slu.cz/en/members/heryan-tomas/public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58"/>
  <sheetViews>
    <sheetView tabSelected="1" zoomScaleNormal="100" workbookViewId="0">
      <pane xSplit="1" ySplit="2" topLeftCell="B3" activePane="bottomRight" state="frozen"/>
      <selection pane="topRight" activeCell="D1" sqref="D1"/>
      <selection pane="bottomLeft" activeCell="J22" sqref="J22"/>
      <selection pane="bottomRight" activeCell="B3" sqref="B3:F26"/>
    </sheetView>
  </sheetViews>
  <sheetFormatPr defaultRowHeight="12.75" x14ac:dyDescent="0.2"/>
  <cols>
    <col min="1" max="1" width="69.7109375" customWidth="1"/>
    <col min="2" max="6" width="9.42578125" bestFit="1" customWidth="1"/>
    <col min="7" max="9" width="9.28515625" bestFit="1" customWidth="1"/>
    <col min="10" max="10" width="9.42578125" bestFit="1" customWidth="1"/>
    <col min="11" max="15" width="9.28515625" bestFit="1" customWidth="1"/>
  </cols>
  <sheetData>
    <row r="1" spans="1:15" ht="33" customHeight="1" x14ac:dyDescent="0.2">
      <c r="A1" s="93" t="s">
        <v>93</v>
      </c>
      <c r="B1" s="81" t="s">
        <v>64</v>
      </c>
      <c r="C1" s="81" t="str">
        <f>B1</f>
        <v>Company ABC</v>
      </c>
      <c r="D1" s="81" t="str">
        <f>B1</f>
        <v>Company ABC</v>
      </c>
      <c r="E1" s="81" t="str">
        <f>B1</f>
        <v>Company ABC</v>
      </c>
      <c r="F1" s="81" t="str">
        <f>B1</f>
        <v>Company ABC</v>
      </c>
      <c r="G1" s="91" t="s">
        <v>62</v>
      </c>
      <c r="H1" s="91"/>
      <c r="I1" s="91"/>
      <c r="J1" s="92"/>
      <c r="K1" s="91" t="s">
        <v>60</v>
      </c>
      <c r="L1" s="91"/>
      <c r="M1" s="91"/>
      <c r="N1" s="91"/>
      <c r="O1" s="91"/>
    </row>
    <row r="2" spans="1:15" ht="32.450000000000003" customHeight="1" thickBot="1" x14ac:dyDescent="0.25">
      <c r="A2" s="94"/>
      <c r="B2" s="82">
        <v>2018</v>
      </c>
      <c r="C2" s="82">
        <v>2019</v>
      </c>
      <c r="D2" s="82">
        <v>2020</v>
      </c>
      <c r="E2" s="82">
        <v>2021</v>
      </c>
      <c r="F2" s="82">
        <v>2022</v>
      </c>
      <c r="G2" s="60" t="s">
        <v>65</v>
      </c>
      <c r="H2" s="60" t="s">
        <v>66</v>
      </c>
      <c r="I2" s="60" t="s">
        <v>67</v>
      </c>
      <c r="J2" s="60" t="s">
        <v>68</v>
      </c>
      <c r="K2" s="56">
        <f>B2</f>
        <v>2018</v>
      </c>
      <c r="L2" s="56">
        <f t="shared" ref="L2:O2" si="0">C2</f>
        <v>2019</v>
      </c>
      <c r="M2" s="56">
        <f t="shared" si="0"/>
        <v>2020</v>
      </c>
      <c r="N2" s="56">
        <f t="shared" si="0"/>
        <v>2021</v>
      </c>
      <c r="O2" s="56">
        <f t="shared" si="0"/>
        <v>2022</v>
      </c>
    </row>
    <row r="3" spans="1:15" ht="13.5" thickTop="1" x14ac:dyDescent="0.2">
      <c r="A3" s="53" t="s">
        <v>27</v>
      </c>
      <c r="B3" s="83">
        <v>1075461</v>
      </c>
      <c r="C3" s="83">
        <v>1362674</v>
      </c>
      <c r="D3" s="83">
        <v>1049315</v>
      </c>
      <c r="E3" s="84">
        <v>722964</v>
      </c>
      <c r="F3" s="84">
        <v>340753</v>
      </c>
      <c r="G3" s="57">
        <f t="shared" ref="G3:G19" si="1">C3-B3</f>
        <v>287213</v>
      </c>
      <c r="H3" s="57">
        <f t="shared" ref="H3:H19" si="2">D3-C3</f>
        <v>-313359</v>
      </c>
      <c r="I3" s="57">
        <f t="shared" ref="I3:I19" si="3">E3-D3</f>
        <v>-326351</v>
      </c>
      <c r="J3" s="57">
        <f t="shared" ref="J3:J19" si="4">F3-E3</f>
        <v>-382211</v>
      </c>
      <c r="K3" s="58">
        <f>B3/B$13</f>
        <v>0.47164956591755502</v>
      </c>
      <c r="L3" s="58">
        <f t="shared" ref="L3:L12" si="5">C3/C$13</f>
        <v>0.5292050898174524</v>
      </c>
      <c r="M3" s="58">
        <f t="shared" ref="M3:M12" si="6">D3/D$13</f>
        <v>0.45465259414311149</v>
      </c>
      <c r="N3" s="58">
        <f t="shared" ref="N3:N12" si="7">E3/E$13</f>
        <v>0.33238501572355961</v>
      </c>
      <c r="O3" s="59">
        <f t="shared" ref="O3:O12" si="8">F3/F$13</f>
        <v>0.16223876574880566</v>
      </c>
    </row>
    <row r="4" spans="1:15" x14ac:dyDescent="0.2">
      <c r="A4" s="36" t="s">
        <v>5</v>
      </c>
      <c r="B4" s="85">
        <v>29770</v>
      </c>
      <c r="C4" s="85">
        <v>939</v>
      </c>
      <c r="D4" s="85">
        <v>910</v>
      </c>
      <c r="E4" s="86">
        <v>403</v>
      </c>
      <c r="F4" s="85">
        <v>0</v>
      </c>
      <c r="G4" s="37">
        <f t="shared" si="1"/>
        <v>-28831</v>
      </c>
      <c r="H4" s="37">
        <f t="shared" si="2"/>
        <v>-29</v>
      </c>
      <c r="I4" s="37">
        <f t="shared" si="3"/>
        <v>-507</v>
      </c>
      <c r="J4" s="37">
        <f t="shared" si="4"/>
        <v>-403</v>
      </c>
      <c r="K4" s="38">
        <f t="shared" ref="K4:K12" si="9">B4/B$13</f>
        <v>1.3055803583175599E-2</v>
      </c>
      <c r="L4" s="38">
        <f t="shared" si="5"/>
        <v>3.6466798319964117E-4</v>
      </c>
      <c r="M4" s="38">
        <f t="shared" si="6"/>
        <v>3.9428947520070851E-4</v>
      </c>
      <c r="N4" s="38">
        <f t="shared" si="7"/>
        <v>1.8528054140537359E-4</v>
      </c>
      <c r="O4" s="39">
        <f t="shared" si="8"/>
        <v>0</v>
      </c>
    </row>
    <row r="5" spans="1:15" x14ac:dyDescent="0.2">
      <c r="A5" s="36" t="s">
        <v>4</v>
      </c>
      <c r="B5" s="85">
        <v>954737</v>
      </c>
      <c r="C5" s="85">
        <v>1271082</v>
      </c>
      <c r="D5" s="85">
        <v>955575</v>
      </c>
      <c r="E5" s="86">
        <v>630153</v>
      </c>
      <c r="F5" s="85">
        <v>334668</v>
      </c>
      <c r="G5" s="37">
        <f t="shared" si="1"/>
        <v>316345</v>
      </c>
      <c r="H5" s="37">
        <f t="shared" si="2"/>
        <v>-315507</v>
      </c>
      <c r="I5" s="37">
        <f t="shared" si="3"/>
        <v>-325422</v>
      </c>
      <c r="J5" s="37">
        <f t="shared" si="4"/>
        <v>-295485</v>
      </c>
      <c r="K5" s="38">
        <f t="shared" si="9"/>
        <v>0.41870536599228492</v>
      </c>
      <c r="L5" s="38">
        <f t="shared" si="5"/>
        <v>0.4936346213220088</v>
      </c>
      <c r="M5" s="38">
        <f t="shared" si="6"/>
        <v>0.41403644534606265</v>
      </c>
      <c r="N5" s="38">
        <f t="shared" si="7"/>
        <v>0.2897148610625816</v>
      </c>
      <c r="O5" s="39">
        <f t="shared" si="8"/>
        <v>0.15934158541706542</v>
      </c>
    </row>
    <row r="6" spans="1:15" x14ac:dyDescent="0.2">
      <c r="A6" s="33" t="s">
        <v>3</v>
      </c>
      <c r="B6" s="85">
        <v>0</v>
      </c>
      <c r="C6" s="85">
        <v>0</v>
      </c>
      <c r="D6" s="85">
        <v>0</v>
      </c>
      <c r="E6" s="86">
        <v>0</v>
      </c>
      <c r="F6" s="85">
        <v>0</v>
      </c>
      <c r="G6" s="37">
        <f t="shared" si="1"/>
        <v>0</v>
      </c>
      <c r="H6" s="37">
        <f t="shared" si="2"/>
        <v>0</v>
      </c>
      <c r="I6" s="37">
        <f t="shared" si="3"/>
        <v>0</v>
      </c>
      <c r="J6" s="37">
        <f t="shared" si="4"/>
        <v>0</v>
      </c>
      <c r="K6" s="38">
        <f t="shared" si="9"/>
        <v>0</v>
      </c>
      <c r="L6" s="38">
        <f t="shared" si="5"/>
        <v>0</v>
      </c>
      <c r="M6" s="38">
        <f t="shared" si="6"/>
        <v>0</v>
      </c>
      <c r="N6" s="38">
        <f t="shared" si="7"/>
        <v>0</v>
      </c>
      <c r="O6" s="39">
        <f t="shared" si="8"/>
        <v>0</v>
      </c>
    </row>
    <row r="7" spans="1:15" x14ac:dyDescent="0.2">
      <c r="A7" s="36" t="s">
        <v>58</v>
      </c>
      <c r="B7" s="85">
        <v>90954</v>
      </c>
      <c r="C7" s="85">
        <v>90653</v>
      </c>
      <c r="D7" s="85">
        <v>92830</v>
      </c>
      <c r="E7" s="86">
        <v>92408</v>
      </c>
      <c r="F7" s="85">
        <v>6085</v>
      </c>
      <c r="G7" s="37">
        <f t="shared" si="1"/>
        <v>-301</v>
      </c>
      <c r="H7" s="37">
        <f t="shared" si="2"/>
        <v>2177</v>
      </c>
      <c r="I7" s="37">
        <f t="shared" si="3"/>
        <v>-422</v>
      </c>
      <c r="J7" s="37">
        <f t="shared" si="4"/>
        <v>-86323</v>
      </c>
      <c r="K7" s="38">
        <f t="shared" si="9"/>
        <v>3.9888396342094505E-2</v>
      </c>
      <c r="L7" s="38">
        <f t="shared" si="5"/>
        <v>3.5205800512243951E-2</v>
      </c>
      <c r="M7" s="38">
        <f t="shared" si="6"/>
        <v>4.0221859321848102E-2</v>
      </c>
      <c r="N7" s="38">
        <f t="shared" si="7"/>
        <v>4.2484874119572615E-2</v>
      </c>
      <c r="O7" s="39">
        <f t="shared" si="8"/>
        <v>2.8971803317402412E-3</v>
      </c>
    </row>
    <row r="8" spans="1:15" x14ac:dyDescent="0.2">
      <c r="A8" s="36" t="s">
        <v>59</v>
      </c>
      <c r="B8" s="85">
        <v>40772</v>
      </c>
      <c r="C8" s="85">
        <v>45823</v>
      </c>
      <c r="D8" s="85">
        <v>6931</v>
      </c>
      <c r="E8" s="86">
        <v>261</v>
      </c>
      <c r="F8" s="86">
        <v>386558</v>
      </c>
      <c r="G8" s="37">
        <f t="shared" si="1"/>
        <v>5051</v>
      </c>
      <c r="H8" s="37">
        <f t="shared" si="2"/>
        <v>-38892</v>
      </c>
      <c r="I8" s="37">
        <f t="shared" si="3"/>
        <v>-6670</v>
      </c>
      <c r="J8" s="37">
        <f t="shared" si="4"/>
        <v>386297</v>
      </c>
      <c r="K8" s="38">
        <f t="shared" si="9"/>
        <v>1.7880793540249768E-2</v>
      </c>
      <c r="L8" s="38">
        <f t="shared" si="5"/>
        <v>1.779571990858057E-2</v>
      </c>
      <c r="M8" s="38">
        <f t="shared" si="6"/>
        <v>3.0030992885891326E-3</v>
      </c>
      <c r="N8" s="38">
        <f t="shared" si="7"/>
        <v>1.19995586369237E-4</v>
      </c>
      <c r="O8" s="39">
        <f t="shared" si="8"/>
        <v>0.18404736806521679</v>
      </c>
    </row>
    <row r="9" spans="1:15" x14ac:dyDescent="0.2">
      <c r="A9" s="33" t="s">
        <v>26</v>
      </c>
      <c r="B9" s="87">
        <v>1163979</v>
      </c>
      <c r="C9" s="87">
        <v>1166448</v>
      </c>
      <c r="D9" s="87">
        <v>1251703</v>
      </c>
      <c r="E9" s="87">
        <v>1451855</v>
      </c>
      <c r="F9" s="87">
        <v>1373007</v>
      </c>
      <c r="G9" s="41">
        <f t="shared" si="1"/>
        <v>2469</v>
      </c>
      <c r="H9" s="41">
        <f t="shared" si="2"/>
        <v>85255</v>
      </c>
      <c r="I9" s="41">
        <f t="shared" si="3"/>
        <v>200152</v>
      </c>
      <c r="J9" s="41">
        <f t="shared" si="4"/>
        <v>-78848</v>
      </c>
      <c r="K9" s="40">
        <f t="shared" si="9"/>
        <v>0.51046964054219524</v>
      </c>
      <c r="L9" s="40">
        <f t="shared" si="5"/>
        <v>0.45299919027396701</v>
      </c>
      <c r="M9" s="40">
        <f t="shared" si="6"/>
        <v>0.54234430656829935</v>
      </c>
      <c r="N9" s="40">
        <f t="shared" si="7"/>
        <v>0.66749498869007118</v>
      </c>
      <c r="O9" s="40">
        <f t="shared" si="8"/>
        <v>0.6537138661859776</v>
      </c>
    </row>
    <row r="10" spans="1:15" x14ac:dyDescent="0.2">
      <c r="A10" s="36" t="s">
        <v>8</v>
      </c>
      <c r="B10" s="85">
        <v>318</v>
      </c>
      <c r="C10" s="85">
        <v>100</v>
      </c>
      <c r="D10" s="85">
        <v>100</v>
      </c>
      <c r="E10" s="86">
        <v>100</v>
      </c>
      <c r="F10" s="85">
        <v>1302518</v>
      </c>
      <c r="G10" s="37">
        <f t="shared" si="1"/>
        <v>-218</v>
      </c>
      <c r="H10" s="37">
        <f t="shared" si="2"/>
        <v>0</v>
      </c>
      <c r="I10" s="37">
        <f t="shared" si="3"/>
        <v>0</v>
      </c>
      <c r="J10" s="37">
        <f t="shared" si="4"/>
        <v>1302418</v>
      </c>
      <c r="K10" s="38">
        <f t="shared" si="9"/>
        <v>1.3946071681054218E-4</v>
      </c>
      <c r="L10" s="38">
        <f t="shared" si="5"/>
        <v>3.8835780958428239E-5</v>
      </c>
      <c r="M10" s="38">
        <f t="shared" si="6"/>
        <v>4.3328513758319615E-5</v>
      </c>
      <c r="N10" s="38">
        <f t="shared" si="7"/>
        <v>4.5975320447983523E-5</v>
      </c>
      <c r="O10" s="39">
        <f t="shared" si="8"/>
        <v>0.6201527578204824</v>
      </c>
    </row>
    <row r="11" spans="1:15" x14ac:dyDescent="0.2">
      <c r="A11" s="36" t="s">
        <v>7</v>
      </c>
      <c r="B11" s="85">
        <v>1163204</v>
      </c>
      <c r="C11" s="85">
        <v>1106255</v>
      </c>
      <c r="D11" s="85">
        <v>1198233</v>
      </c>
      <c r="E11" s="86">
        <v>1410414</v>
      </c>
      <c r="F11" s="85">
        <v>45186</v>
      </c>
      <c r="G11" s="37">
        <f t="shared" si="1"/>
        <v>-56949</v>
      </c>
      <c r="H11" s="37">
        <f t="shared" si="2"/>
        <v>91978</v>
      </c>
      <c r="I11" s="37">
        <f t="shared" si="3"/>
        <v>212181</v>
      </c>
      <c r="J11" s="37">
        <f t="shared" si="4"/>
        <v>-1365228</v>
      </c>
      <c r="K11" s="38">
        <f t="shared" si="9"/>
        <v>0.51012975986443365</v>
      </c>
      <c r="L11" s="38">
        <f t="shared" si="5"/>
        <v>0.42962276864166032</v>
      </c>
      <c r="M11" s="38">
        <f t="shared" si="6"/>
        <v>0.51917655026172593</v>
      </c>
      <c r="N11" s="38">
        <f t="shared" si="7"/>
        <v>0.64844235614322232</v>
      </c>
      <c r="O11" s="39">
        <f t="shared" si="8"/>
        <v>2.1513885040265333E-2</v>
      </c>
    </row>
    <row r="12" spans="1:15" x14ac:dyDescent="0.2">
      <c r="A12" s="36" t="s">
        <v>6</v>
      </c>
      <c r="B12" s="85">
        <v>457</v>
      </c>
      <c r="C12" s="85">
        <v>60093</v>
      </c>
      <c r="D12" s="85">
        <v>53370</v>
      </c>
      <c r="E12" s="86">
        <v>41341</v>
      </c>
      <c r="F12" s="85">
        <v>25303</v>
      </c>
      <c r="G12" s="37">
        <f t="shared" si="1"/>
        <v>59636</v>
      </c>
      <c r="H12" s="37">
        <f t="shared" si="2"/>
        <v>-6723</v>
      </c>
      <c r="I12" s="37">
        <f t="shared" si="3"/>
        <v>-12029</v>
      </c>
      <c r="J12" s="37">
        <f t="shared" si="4"/>
        <v>-16038</v>
      </c>
      <c r="K12" s="38">
        <f t="shared" si="9"/>
        <v>2.004199609509993E-4</v>
      </c>
      <c r="L12" s="38">
        <f t="shared" si="5"/>
        <v>2.3337585851348281E-2</v>
      </c>
      <c r="M12" s="38">
        <f t="shared" si="6"/>
        <v>2.3124427792815178E-2</v>
      </c>
      <c r="N12" s="38">
        <f t="shared" si="7"/>
        <v>1.9006657226400867E-2</v>
      </c>
      <c r="O12" s="39">
        <f t="shared" si="8"/>
        <v>1.2047223325229799E-2</v>
      </c>
    </row>
    <row r="13" spans="1:15" x14ac:dyDescent="0.2">
      <c r="A13" s="33" t="s">
        <v>1</v>
      </c>
      <c r="B13" s="87">
        <v>2280212</v>
      </c>
      <c r="C13" s="87">
        <v>2574945</v>
      </c>
      <c r="D13" s="87">
        <v>2307949</v>
      </c>
      <c r="E13" s="87">
        <v>2175080</v>
      </c>
      <c r="F13" s="87">
        <v>2100318</v>
      </c>
      <c r="G13" s="41">
        <f t="shared" si="1"/>
        <v>294733</v>
      </c>
      <c r="H13" s="41">
        <f t="shared" si="2"/>
        <v>-266996</v>
      </c>
      <c r="I13" s="41">
        <f t="shared" si="3"/>
        <v>-132869</v>
      </c>
      <c r="J13" s="41">
        <f t="shared" si="4"/>
        <v>-74762</v>
      </c>
      <c r="K13" s="40">
        <f t="shared" ref="K13:O13" si="10">B13/B$13</f>
        <v>1</v>
      </c>
      <c r="L13" s="40">
        <f t="shared" si="10"/>
        <v>1</v>
      </c>
      <c r="M13" s="40">
        <f t="shared" si="10"/>
        <v>1</v>
      </c>
      <c r="N13" s="40">
        <f t="shared" si="10"/>
        <v>1</v>
      </c>
      <c r="O13" s="40">
        <f t="shared" si="10"/>
        <v>1</v>
      </c>
    </row>
    <row r="14" spans="1:15" x14ac:dyDescent="0.2">
      <c r="A14" s="33" t="s">
        <v>94</v>
      </c>
      <c r="B14" s="87">
        <v>1219928</v>
      </c>
      <c r="C14" s="87">
        <v>1323086</v>
      </c>
      <c r="D14" s="87">
        <v>1384531</v>
      </c>
      <c r="E14" s="87">
        <v>1400615</v>
      </c>
      <c r="F14" s="87">
        <v>1431468</v>
      </c>
      <c r="G14" s="41">
        <f t="shared" si="1"/>
        <v>103158</v>
      </c>
      <c r="H14" s="41">
        <f t="shared" si="2"/>
        <v>61445</v>
      </c>
      <c r="I14" s="41">
        <f t="shared" si="3"/>
        <v>16084</v>
      </c>
      <c r="J14" s="41">
        <f t="shared" si="4"/>
        <v>30853</v>
      </c>
      <c r="K14" s="40">
        <f t="shared" ref="K14:K26" si="11">B14/B$13</f>
        <v>0.535006394142299</v>
      </c>
      <c r="L14" s="40">
        <f t="shared" ref="L14:L26" si="12">C14/C$13</f>
        <v>0.51383078085162981</v>
      </c>
      <c r="M14" s="40">
        <f t="shared" ref="M14:M26" si="13">D14/D$13</f>
        <v>0.59989670482320012</v>
      </c>
      <c r="N14" s="40">
        <f t="shared" ref="N14:N26" si="14">E14/E$13</f>
        <v>0.64393723449252438</v>
      </c>
      <c r="O14" s="40">
        <f t="shared" ref="O14:O26" si="15">F14/F$13</f>
        <v>0.68154822269770576</v>
      </c>
    </row>
    <row r="15" spans="1:15" x14ac:dyDescent="0.2">
      <c r="A15" s="36" t="s">
        <v>17</v>
      </c>
      <c r="B15" s="85">
        <v>75584</v>
      </c>
      <c r="C15" s="85">
        <v>0</v>
      </c>
      <c r="D15" s="85">
        <v>0</v>
      </c>
      <c r="E15" s="86">
        <v>0</v>
      </c>
      <c r="F15" s="86">
        <v>0</v>
      </c>
      <c r="G15" s="37">
        <f t="shared" si="1"/>
        <v>-75584</v>
      </c>
      <c r="H15" s="37">
        <f t="shared" si="2"/>
        <v>0</v>
      </c>
      <c r="I15" s="37">
        <f t="shared" si="3"/>
        <v>0</v>
      </c>
      <c r="J15" s="37">
        <f t="shared" si="4"/>
        <v>0</v>
      </c>
      <c r="K15" s="38">
        <f t="shared" si="11"/>
        <v>3.3147795029584967E-2</v>
      </c>
      <c r="L15" s="38">
        <f t="shared" si="12"/>
        <v>0</v>
      </c>
      <c r="M15" s="38">
        <f t="shared" si="13"/>
        <v>0</v>
      </c>
      <c r="N15" s="38">
        <f t="shared" si="14"/>
        <v>0</v>
      </c>
      <c r="O15" s="39">
        <f t="shared" si="15"/>
        <v>0</v>
      </c>
    </row>
    <row r="16" spans="1:15" x14ac:dyDescent="0.2">
      <c r="A16" s="36" t="s">
        <v>13</v>
      </c>
      <c r="B16" s="85">
        <v>869011</v>
      </c>
      <c r="C16" s="85">
        <v>1087798</v>
      </c>
      <c r="D16" s="85">
        <v>1124889</v>
      </c>
      <c r="E16" s="86">
        <v>1309863</v>
      </c>
      <c r="F16" s="86">
        <v>1419605</v>
      </c>
      <c r="G16" s="37">
        <f t="shared" si="1"/>
        <v>218787</v>
      </c>
      <c r="H16" s="37">
        <f t="shared" si="2"/>
        <v>37091</v>
      </c>
      <c r="I16" s="37">
        <f t="shared" si="3"/>
        <v>184974</v>
      </c>
      <c r="J16" s="37">
        <f t="shared" si="4"/>
        <v>109742</v>
      </c>
      <c r="K16" s="38">
        <f t="shared" si="11"/>
        <v>0.38110973891901279</v>
      </c>
      <c r="L16" s="38">
        <f t="shared" si="12"/>
        <v>0.42245484855016319</v>
      </c>
      <c r="M16" s="38">
        <f t="shared" si="13"/>
        <v>0.48739768513082393</v>
      </c>
      <c r="N16" s="38">
        <f t="shared" si="14"/>
        <v>0.60221371167957038</v>
      </c>
      <c r="O16" s="39">
        <f t="shared" si="15"/>
        <v>0.67590003037635249</v>
      </c>
    </row>
    <row r="17" spans="1:15" x14ac:dyDescent="0.2">
      <c r="A17" s="36" t="s">
        <v>12</v>
      </c>
      <c r="B17" s="85">
        <v>55220</v>
      </c>
      <c r="C17" s="85">
        <v>62965</v>
      </c>
      <c r="D17" s="85">
        <v>59942</v>
      </c>
      <c r="E17" s="86">
        <v>59173</v>
      </c>
      <c r="F17" s="86">
        <v>3978</v>
      </c>
      <c r="G17" s="37">
        <f t="shared" si="1"/>
        <v>7745</v>
      </c>
      <c r="H17" s="37">
        <f t="shared" si="2"/>
        <v>-3023</v>
      </c>
      <c r="I17" s="37">
        <f t="shared" si="3"/>
        <v>-769</v>
      </c>
      <c r="J17" s="37">
        <f t="shared" si="4"/>
        <v>-55195</v>
      </c>
      <c r="K17" s="38">
        <f t="shared" si="11"/>
        <v>2.421704648515138E-2</v>
      </c>
      <c r="L17" s="38">
        <f t="shared" si="12"/>
        <v>2.4452949480474339E-2</v>
      </c>
      <c r="M17" s="38">
        <f t="shared" si="13"/>
        <v>2.5971977717011943E-2</v>
      </c>
      <c r="N17" s="38">
        <f t="shared" si="14"/>
        <v>2.7204976368685289E-2</v>
      </c>
      <c r="O17" s="39">
        <f t="shared" si="15"/>
        <v>1.8939989087366771E-3</v>
      </c>
    </row>
    <row r="18" spans="1:15" x14ac:dyDescent="0.2">
      <c r="A18" s="36" t="s">
        <v>14</v>
      </c>
      <c r="B18" s="85">
        <v>220113</v>
      </c>
      <c r="C18" s="85">
        <v>172323</v>
      </c>
      <c r="D18" s="85">
        <v>199700</v>
      </c>
      <c r="E18" s="86">
        <v>31579</v>
      </c>
      <c r="F18" s="86">
        <v>7885</v>
      </c>
      <c r="G18" s="37">
        <f t="shared" si="1"/>
        <v>-47790</v>
      </c>
      <c r="H18" s="37">
        <f t="shared" si="2"/>
        <v>27377</v>
      </c>
      <c r="I18" s="37">
        <f t="shared" si="3"/>
        <v>-168121</v>
      </c>
      <c r="J18" s="37">
        <f t="shared" si="4"/>
        <v>-23694</v>
      </c>
      <c r="K18" s="38">
        <f t="shared" si="11"/>
        <v>9.6531813708549907E-2</v>
      </c>
      <c r="L18" s="38">
        <f t="shared" si="12"/>
        <v>6.6922982820992294E-2</v>
      </c>
      <c r="M18" s="38">
        <f t="shared" si="13"/>
        <v>8.6527041975364274E-2</v>
      </c>
      <c r="N18" s="38">
        <f t="shared" si="14"/>
        <v>1.4518546444268716E-2</v>
      </c>
      <c r="O18" s="39">
        <f t="shared" si="15"/>
        <v>3.7541934126165658E-3</v>
      </c>
    </row>
    <row r="19" spans="1:15" x14ac:dyDescent="0.2">
      <c r="A19" s="36" t="s">
        <v>18</v>
      </c>
      <c r="B19" s="85">
        <v>0</v>
      </c>
      <c r="C19" s="85">
        <v>30504</v>
      </c>
      <c r="D19" s="85">
        <v>61063</v>
      </c>
      <c r="E19" s="86">
        <v>24344</v>
      </c>
      <c r="F19" s="86">
        <v>0</v>
      </c>
      <c r="G19" s="37">
        <f t="shared" si="1"/>
        <v>30504</v>
      </c>
      <c r="H19" s="37">
        <f t="shared" si="2"/>
        <v>30559</v>
      </c>
      <c r="I19" s="37">
        <f t="shared" si="3"/>
        <v>-36719</v>
      </c>
      <c r="J19" s="37">
        <f t="shared" si="4"/>
        <v>-24344</v>
      </c>
      <c r="K19" s="38">
        <f t="shared" si="11"/>
        <v>0</v>
      </c>
      <c r="L19" s="38">
        <f t="shared" si="12"/>
        <v>1.1846466623558949E-2</v>
      </c>
      <c r="M19" s="38">
        <f t="shared" si="13"/>
        <v>2.6457690356242708E-2</v>
      </c>
      <c r="N19" s="38">
        <f t="shared" si="14"/>
        <v>1.1192232009857108E-2</v>
      </c>
      <c r="O19" s="39">
        <f t="shared" si="15"/>
        <v>0</v>
      </c>
    </row>
    <row r="20" spans="1:15" x14ac:dyDescent="0.2">
      <c r="A20" s="33" t="s">
        <v>10</v>
      </c>
      <c r="B20" s="87">
        <v>1060284</v>
      </c>
      <c r="C20" s="87">
        <v>1221355</v>
      </c>
      <c r="D20" s="87">
        <v>862355</v>
      </c>
      <c r="E20" s="87">
        <v>750121</v>
      </c>
      <c r="F20" s="87">
        <v>668850</v>
      </c>
      <c r="G20" s="41">
        <f t="shared" ref="G20:G25" si="16">C20-B20</f>
        <v>161071</v>
      </c>
      <c r="H20" s="41">
        <f t="shared" ref="H20:H25" si="17">D20-C20</f>
        <v>-359000</v>
      </c>
      <c r="I20" s="41">
        <f t="shared" ref="I20:I25" si="18">E20-D20</f>
        <v>-112234</v>
      </c>
      <c r="J20" s="41">
        <f t="shared" ref="J20:J25" si="19">F20-E20</f>
        <v>-81271</v>
      </c>
      <c r="K20" s="40">
        <f t="shared" si="11"/>
        <v>0.46499360585770094</v>
      </c>
      <c r="L20" s="40">
        <f t="shared" si="12"/>
        <v>0.47432275252481121</v>
      </c>
      <c r="M20" s="40">
        <f t="shared" si="13"/>
        <v>0.37364560482055714</v>
      </c>
      <c r="N20" s="40">
        <f t="shared" si="14"/>
        <v>0.34487053349761848</v>
      </c>
      <c r="O20" s="40">
        <f t="shared" si="15"/>
        <v>0.31845177730229424</v>
      </c>
    </row>
    <row r="21" spans="1:15" x14ac:dyDescent="0.2">
      <c r="A21" s="36" t="s">
        <v>16</v>
      </c>
      <c r="B21" s="85">
        <v>662795</v>
      </c>
      <c r="C21" s="85">
        <v>989322</v>
      </c>
      <c r="D21" s="85">
        <v>630322</v>
      </c>
      <c r="E21" s="86">
        <v>518088</v>
      </c>
      <c r="F21" s="85">
        <v>436818</v>
      </c>
      <c r="G21" s="37">
        <f t="shared" ref="G21:J24" si="20">C21-B21</f>
        <v>326527</v>
      </c>
      <c r="H21" s="37">
        <f t="shared" si="20"/>
        <v>-359000</v>
      </c>
      <c r="I21" s="37">
        <f t="shared" si="20"/>
        <v>-112234</v>
      </c>
      <c r="J21" s="37">
        <f t="shared" si="20"/>
        <v>-81270</v>
      </c>
      <c r="K21" s="38">
        <f t="shared" si="11"/>
        <v>0.29067253395736886</v>
      </c>
      <c r="L21" s="38">
        <f t="shared" si="12"/>
        <v>0.38421092489354142</v>
      </c>
      <c r="M21" s="38">
        <f t="shared" si="13"/>
        <v>0.27310915449171536</v>
      </c>
      <c r="N21" s="38">
        <f t="shared" si="14"/>
        <v>0.23819261820254886</v>
      </c>
      <c r="O21" s="39">
        <f t="shared" si="15"/>
        <v>0.20797707775679683</v>
      </c>
    </row>
    <row r="22" spans="1:15" x14ac:dyDescent="0.2">
      <c r="A22" s="36" t="s">
        <v>15</v>
      </c>
      <c r="B22" s="85">
        <v>0</v>
      </c>
      <c r="C22" s="85">
        <v>0</v>
      </c>
      <c r="D22" s="85">
        <v>1</v>
      </c>
      <c r="E22" s="86">
        <v>1</v>
      </c>
      <c r="F22" s="85">
        <v>0</v>
      </c>
      <c r="G22" s="37">
        <f t="shared" si="20"/>
        <v>0</v>
      </c>
      <c r="H22" s="37">
        <f t="shared" si="20"/>
        <v>1</v>
      </c>
      <c r="I22" s="37">
        <f t="shared" si="20"/>
        <v>0</v>
      </c>
      <c r="J22" s="37">
        <f t="shared" si="20"/>
        <v>-1</v>
      </c>
      <c r="K22" s="38">
        <f t="shared" si="11"/>
        <v>0</v>
      </c>
      <c r="L22" s="38">
        <f t="shared" si="12"/>
        <v>0</v>
      </c>
      <c r="M22" s="38">
        <f t="shared" si="13"/>
        <v>4.3328513758319619E-7</v>
      </c>
      <c r="N22" s="38">
        <f t="shared" si="14"/>
        <v>4.5975320447983522E-7</v>
      </c>
      <c r="O22" s="39">
        <f t="shared" si="15"/>
        <v>0</v>
      </c>
    </row>
    <row r="23" spans="1:15" x14ac:dyDescent="0.2">
      <c r="A23" s="36" t="s">
        <v>25</v>
      </c>
      <c r="B23" s="85">
        <v>18735</v>
      </c>
      <c r="C23" s="85">
        <v>37120</v>
      </c>
      <c r="D23" s="85">
        <v>37119</v>
      </c>
      <c r="E23" s="86">
        <v>37119</v>
      </c>
      <c r="F23" s="85">
        <v>37119</v>
      </c>
      <c r="G23" s="37">
        <f t="shared" si="20"/>
        <v>18385</v>
      </c>
      <c r="H23" s="37">
        <f t="shared" si="20"/>
        <v>-1</v>
      </c>
      <c r="I23" s="37">
        <f t="shared" si="20"/>
        <v>0</v>
      </c>
      <c r="J23" s="37">
        <f t="shared" si="20"/>
        <v>0</v>
      </c>
      <c r="K23" s="38">
        <f t="shared" si="11"/>
        <v>8.2163412875644899E-3</v>
      </c>
      <c r="L23" s="38">
        <f t="shared" si="12"/>
        <v>1.4415841891768562E-2</v>
      </c>
      <c r="M23" s="38">
        <f t="shared" si="13"/>
        <v>1.6083111021950657E-2</v>
      </c>
      <c r="N23" s="38">
        <f t="shared" si="14"/>
        <v>1.7065579197087004E-2</v>
      </c>
      <c r="O23" s="39">
        <f t="shared" si="15"/>
        <v>1.7673038082804605E-2</v>
      </c>
    </row>
    <row r="24" spans="1:15" x14ac:dyDescent="0.2">
      <c r="A24" s="36" t="s">
        <v>11</v>
      </c>
      <c r="B24" s="85">
        <v>7563</v>
      </c>
      <c r="C24" s="85">
        <v>7563</v>
      </c>
      <c r="D24" s="85">
        <v>7563</v>
      </c>
      <c r="E24" s="86">
        <v>7563</v>
      </c>
      <c r="F24" s="85">
        <v>7563</v>
      </c>
      <c r="G24" s="37">
        <f t="shared" si="20"/>
        <v>0</v>
      </c>
      <c r="H24" s="37">
        <f t="shared" si="20"/>
        <v>0</v>
      </c>
      <c r="I24" s="37">
        <f t="shared" si="20"/>
        <v>0</v>
      </c>
      <c r="J24" s="37">
        <f t="shared" si="20"/>
        <v>0</v>
      </c>
      <c r="K24" s="38">
        <f t="shared" si="11"/>
        <v>3.3167968592394039E-3</v>
      </c>
      <c r="L24" s="38">
        <f t="shared" si="12"/>
        <v>2.9371501138859275E-3</v>
      </c>
      <c r="M24" s="38">
        <f t="shared" si="13"/>
        <v>3.2769354955417126E-3</v>
      </c>
      <c r="N24" s="38">
        <f t="shared" si="14"/>
        <v>3.4771134854809939E-3</v>
      </c>
      <c r="O24" s="39">
        <f t="shared" si="15"/>
        <v>3.6008832948153566E-3</v>
      </c>
    </row>
    <row r="25" spans="1:15" x14ac:dyDescent="0.2">
      <c r="A25" s="36" t="s">
        <v>9</v>
      </c>
      <c r="B25" s="85">
        <v>371191</v>
      </c>
      <c r="C25" s="85">
        <v>187350</v>
      </c>
      <c r="D25" s="85">
        <v>187350</v>
      </c>
      <c r="E25" s="86">
        <v>187350</v>
      </c>
      <c r="F25" s="85">
        <v>187350</v>
      </c>
      <c r="G25" s="37">
        <f t="shared" si="16"/>
        <v>-183841</v>
      </c>
      <c r="H25" s="37">
        <f t="shared" si="17"/>
        <v>0</v>
      </c>
      <c r="I25" s="37">
        <f t="shared" si="18"/>
        <v>0</v>
      </c>
      <c r="J25" s="37">
        <f t="shared" si="19"/>
        <v>0</v>
      </c>
      <c r="K25" s="38">
        <f t="shared" si="11"/>
        <v>0.16278793375352818</v>
      </c>
      <c r="L25" s="38">
        <f t="shared" si="12"/>
        <v>7.2758835625615303E-2</v>
      </c>
      <c r="M25" s="38">
        <f t="shared" si="13"/>
        <v>8.1175970526211796E-2</v>
      </c>
      <c r="N25" s="38">
        <f t="shared" si="14"/>
        <v>8.6134762859297123E-2</v>
      </c>
      <c r="O25" s="39">
        <f t="shared" si="15"/>
        <v>8.9200778167877443E-2</v>
      </c>
    </row>
    <row r="26" spans="1:15" x14ac:dyDescent="0.2">
      <c r="A26" s="33" t="s">
        <v>2</v>
      </c>
      <c r="B26" s="87">
        <v>2280212</v>
      </c>
      <c r="C26" s="87">
        <v>2574945</v>
      </c>
      <c r="D26" s="87">
        <v>2307949</v>
      </c>
      <c r="E26" s="87">
        <v>2175080</v>
      </c>
      <c r="F26" s="87">
        <v>2100318</v>
      </c>
      <c r="G26" s="41">
        <f>C26-B26</f>
        <v>294733</v>
      </c>
      <c r="H26" s="41">
        <f>D26-C26</f>
        <v>-266996</v>
      </c>
      <c r="I26" s="41">
        <f>E26-D26</f>
        <v>-132869</v>
      </c>
      <c r="J26" s="41">
        <f>F26-E26</f>
        <v>-74762</v>
      </c>
      <c r="K26" s="40">
        <f t="shared" si="11"/>
        <v>1</v>
      </c>
      <c r="L26" s="40">
        <f t="shared" si="12"/>
        <v>1</v>
      </c>
      <c r="M26" s="40">
        <f t="shared" si="13"/>
        <v>1</v>
      </c>
      <c r="N26" s="40">
        <f t="shared" si="14"/>
        <v>1</v>
      </c>
      <c r="O26" s="40">
        <f t="shared" si="15"/>
        <v>1</v>
      </c>
    </row>
    <row r="29" spans="1:15" x14ac:dyDescent="0.2">
      <c r="A29" s="34"/>
      <c r="B29" s="71">
        <f>B2</f>
        <v>2018</v>
      </c>
      <c r="C29" s="71">
        <f t="shared" ref="C29:F29" si="21">C2</f>
        <v>2019</v>
      </c>
      <c r="D29" s="71">
        <f t="shared" si="21"/>
        <v>2020</v>
      </c>
      <c r="E29" s="71">
        <f t="shared" si="21"/>
        <v>2021</v>
      </c>
      <c r="F29" s="71">
        <f t="shared" si="21"/>
        <v>2022</v>
      </c>
    </row>
    <row r="30" spans="1:15" x14ac:dyDescent="0.2">
      <c r="A30" s="33" t="s">
        <v>1</v>
      </c>
      <c r="B30" s="77">
        <f>B13</f>
        <v>2280212</v>
      </c>
      <c r="C30" s="77">
        <f t="shared" ref="C30:F30" si="22">C13</f>
        <v>2574945</v>
      </c>
      <c r="D30" s="77">
        <f t="shared" si="22"/>
        <v>2307949</v>
      </c>
      <c r="E30" s="77">
        <f t="shared" si="22"/>
        <v>2175080</v>
      </c>
      <c r="F30" s="77">
        <f t="shared" si="22"/>
        <v>2100318</v>
      </c>
    </row>
    <row r="31" spans="1:15" x14ac:dyDescent="0.2">
      <c r="A31" s="33" t="s">
        <v>26</v>
      </c>
      <c r="B31" s="77">
        <f>B9</f>
        <v>1163979</v>
      </c>
      <c r="C31" s="77">
        <f t="shared" ref="C31:F31" si="23">C9</f>
        <v>1166448</v>
      </c>
      <c r="D31" s="77">
        <f t="shared" si="23"/>
        <v>1251703</v>
      </c>
      <c r="E31" s="77">
        <f t="shared" si="23"/>
        <v>1451855</v>
      </c>
      <c r="F31" s="77">
        <f t="shared" si="23"/>
        <v>1373007</v>
      </c>
    </row>
    <row r="32" spans="1:15" x14ac:dyDescent="0.2">
      <c r="A32" s="33" t="s">
        <v>27</v>
      </c>
      <c r="B32" s="77">
        <f>B3</f>
        <v>1075461</v>
      </c>
      <c r="C32" s="77">
        <f t="shared" ref="C32:F32" si="24">C3</f>
        <v>1362674</v>
      </c>
      <c r="D32" s="77">
        <f t="shared" si="24"/>
        <v>1049315</v>
      </c>
      <c r="E32" s="77">
        <f t="shared" si="24"/>
        <v>722964</v>
      </c>
      <c r="F32" s="77">
        <f t="shared" si="24"/>
        <v>340753</v>
      </c>
    </row>
    <row r="33" spans="1:6" x14ac:dyDescent="0.2">
      <c r="A33" s="35"/>
    </row>
    <row r="34" spans="1:6" ht="24" x14ac:dyDescent="0.2">
      <c r="A34" s="35"/>
      <c r="B34" s="71" t="str">
        <f>G2</f>
        <v>1st change</v>
      </c>
      <c r="C34" s="71" t="str">
        <f>H2</f>
        <v>2nd change</v>
      </c>
      <c r="D34" s="71" t="str">
        <f t="shared" ref="D34:E34" si="25">I2</f>
        <v>3rd change</v>
      </c>
      <c r="E34" s="71" t="str">
        <f t="shared" si="25"/>
        <v>4th change</v>
      </c>
    </row>
    <row r="35" spans="1:6" x14ac:dyDescent="0.2">
      <c r="A35" s="33" t="s">
        <v>1</v>
      </c>
      <c r="B35" s="77">
        <f>G13</f>
        <v>294733</v>
      </c>
      <c r="C35" s="77">
        <f t="shared" ref="C35:E35" si="26">H13</f>
        <v>-266996</v>
      </c>
      <c r="D35" s="77">
        <f t="shared" si="26"/>
        <v>-132869</v>
      </c>
      <c r="E35" s="77">
        <f t="shared" si="26"/>
        <v>-74762</v>
      </c>
    </row>
    <row r="36" spans="1:6" x14ac:dyDescent="0.2">
      <c r="A36" s="33" t="s">
        <v>26</v>
      </c>
      <c r="B36" s="77">
        <f>G9</f>
        <v>2469</v>
      </c>
      <c r="C36" s="77">
        <f t="shared" ref="C36:E36" si="27">H9</f>
        <v>85255</v>
      </c>
      <c r="D36" s="77">
        <f t="shared" si="27"/>
        <v>200152</v>
      </c>
      <c r="E36" s="77">
        <f t="shared" si="27"/>
        <v>-78848</v>
      </c>
    </row>
    <row r="37" spans="1:6" x14ac:dyDescent="0.2">
      <c r="A37" s="33" t="s">
        <v>27</v>
      </c>
      <c r="B37" s="77">
        <f>G3</f>
        <v>287213</v>
      </c>
      <c r="C37" s="77">
        <f t="shared" ref="C37:E37" si="28">H3</f>
        <v>-313359</v>
      </c>
      <c r="D37" s="77">
        <f t="shared" si="28"/>
        <v>-326351</v>
      </c>
      <c r="E37" s="77">
        <f t="shared" si="28"/>
        <v>-382211</v>
      </c>
    </row>
    <row r="38" spans="1:6" x14ac:dyDescent="0.2">
      <c r="A38" s="35"/>
    </row>
    <row r="39" spans="1:6" x14ac:dyDescent="0.2">
      <c r="A39" s="35"/>
      <c r="B39" s="71">
        <f>B2</f>
        <v>2018</v>
      </c>
      <c r="C39" s="71">
        <f t="shared" ref="C39:F39" si="29">C2</f>
        <v>2019</v>
      </c>
      <c r="D39" s="71">
        <f t="shared" si="29"/>
        <v>2020</v>
      </c>
      <c r="E39" s="71">
        <f t="shared" si="29"/>
        <v>2021</v>
      </c>
      <c r="F39" s="71">
        <f t="shared" si="29"/>
        <v>2022</v>
      </c>
    </row>
    <row r="40" spans="1:6" x14ac:dyDescent="0.2">
      <c r="A40" s="33" t="s">
        <v>26</v>
      </c>
      <c r="B40" s="78">
        <f>K9</f>
        <v>0.51046964054219524</v>
      </c>
      <c r="C40" s="78">
        <f t="shared" ref="C40:F40" si="30">L9</f>
        <v>0.45299919027396701</v>
      </c>
      <c r="D40" s="78">
        <f t="shared" si="30"/>
        <v>0.54234430656829935</v>
      </c>
      <c r="E40" s="78">
        <f t="shared" si="30"/>
        <v>0.66749498869007118</v>
      </c>
      <c r="F40" s="78">
        <f t="shared" si="30"/>
        <v>0.6537138661859776</v>
      </c>
    </row>
    <row r="41" spans="1:6" x14ac:dyDescent="0.2">
      <c r="A41" s="33" t="s">
        <v>27</v>
      </c>
      <c r="B41" s="78">
        <f>K3</f>
        <v>0.47164956591755502</v>
      </c>
      <c r="C41" s="78">
        <f t="shared" ref="C41:F41" si="31">L3</f>
        <v>0.5292050898174524</v>
      </c>
      <c r="D41" s="78">
        <f t="shared" si="31"/>
        <v>0.45465259414311149</v>
      </c>
      <c r="E41" s="78">
        <f t="shared" si="31"/>
        <v>0.33238501572355961</v>
      </c>
      <c r="F41" s="78">
        <f t="shared" si="31"/>
        <v>0.16223876574880566</v>
      </c>
    </row>
    <row r="42" spans="1:6" x14ac:dyDescent="0.2">
      <c r="A42" s="33" t="s">
        <v>61</v>
      </c>
      <c r="B42" s="78">
        <f>1-B40-B41</f>
        <v>1.788079354024974E-2</v>
      </c>
      <c r="C42" s="78">
        <f t="shared" ref="C42:F42" si="32">1-C40-C41</f>
        <v>1.7795719908580643E-2</v>
      </c>
      <c r="D42" s="78">
        <f t="shared" si="32"/>
        <v>3.0030992885891616E-3</v>
      </c>
      <c r="E42" s="78">
        <f t="shared" si="32"/>
        <v>1.1999558636921481E-4</v>
      </c>
      <c r="F42" s="78">
        <f t="shared" si="32"/>
        <v>0.18404736806521674</v>
      </c>
    </row>
    <row r="45" spans="1:6" x14ac:dyDescent="0.2">
      <c r="B45" s="71">
        <f>B2</f>
        <v>2018</v>
      </c>
      <c r="C45" s="71">
        <f t="shared" ref="C45:F45" si="33">C2</f>
        <v>2019</v>
      </c>
      <c r="D45" s="71">
        <f t="shared" si="33"/>
        <v>2020</v>
      </c>
      <c r="E45" s="71">
        <f t="shared" si="33"/>
        <v>2021</v>
      </c>
      <c r="F45" s="71">
        <f t="shared" si="33"/>
        <v>2022</v>
      </c>
    </row>
    <row r="46" spans="1:6" x14ac:dyDescent="0.2">
      <c r="A46" s="33" t="s">
        <v>2</v>
      </c>
      <c r="B46" s="79">
        <f>B26</f>
        <v>2280212</v>
      </c>
      <c r="C46" s="79">
        <f t="shared" ref="C46:F46" si="34">C26</f>
        <v>2574945</v>
      </c>
      <c r="D46" s="79">
        <f t="shared" si="34"/>
        <v>2307949</v>
      </c>
      <c r="E46" s="79">
        <f t="shared" si="34"/>
        <v>2175080</v>
      </c>
      <c r="F46" s="79">
        <f t="shared" si="34"/>
        <v>2100318</v>
      </c>
    </row>
    <row r="47" spans="1:6" x14ac:dyDescent="0.2">
      <c r="A47" s="33" t="s">
        <v>10</v>
      </c>
      <c r="B47" s="77">
        <f>B20</f>
        <v>1060284</v>
      </c>
      <c r="C47" s="77">
        <f t="shared" ref="C47:F47" si="35">C20</f>
        <v>1221355</v>
      </c>
      <c r="D47" s="77">
        <f t="shared" si="35"/>
        <v>862355</v>
      </c>
      <c r="E47" s="77">
        <f t="shared" si="35"/>
        <v>750121</v>
      </c>
      <c r="F47" s="77">
        <f t="shared" si="35"/>
        <v>668850</v>
      </c>
    </row>
    <row r="48" spans="1:6" x14ac:dyDescent="0.2">
      <c r="A48" s="33" t="s">
        <v>94</v>
      </c>
      <c r="B48" s="77">
        <f>B14</f>
        <v>1219928</v>
      </c>
      <c r="C48" s="77">
        <f t="shared" ref="C48:F48" si="36">C14</f>
        <v>1323086</v>
      </c>
      <c r="D48" s="77">
        <f t="shared" si="36"/>
        <v>1384531</v>
      </c>
      <c r="E48" s="77">
        <f t="shared" si="36"/>
        <v>1400615</v>
      </c>
      <c r="F48" s="77">
        <f t="shared" si="36"/>
        <v>1431468</v>
      </c>
    </row>
    <row r="49" spans="1:6" x14ac:dyDescent="0.2">
      <c r="A49" s="35"/>
    </row>
    <row r="50" spans="1:6" ht="24" x14ac:dyDescent="0.2">
      <c r="A50" s="35"/>
      <c r="B50" s="71" t="str">
        <f>G2</f>
        <v>1st change</v>
      </c>
      <c r="C50" s="71" t="str">
        <f t="shared" ref="C50:E50" si="37">H2</f>
        <v>2nd change</v>
      </c>
      <c r="D50" s="71" t="str">
        <f t="shared" si="37"/>
        <v>3rd change</v>
      </c>
      <c r="E50" s="71" t="str">
        <f t="shared" si="37"/>
        <v>4th change</v>
      </c>
    </row>
    <row r="51" spans="1:6" x14ac:dyDescent="0.2">
      <c r="A51" s="33" t="s">
        <v>2</v>
      </c>
      <c r="B51" s="79">
        <f>G26</f>
        <v>294733</v>
      </c>
      <c r="C51" s="79">
        <f t="shared" ref="C51:E51" si="38">H26</f>
        <v>-266996</v>
      </c>
      <c r="D51" s="79">
        <f t="shared" si="38"/>
        <v>-132869</v>
      </c>
      <c r="E51" s="79">
        <f t="shared" si="38"/>
        <v>-74762</v>
      </c>
    </row>
    <row r="52" spans="1:6" x14ac:dyDescent="0.2">
      <c r="A52" s="33" t="s">
        <v>10</v>
      </c>
      <c r="B52" s="77">
        <f>G20</f>
        <v>161071</v>
      </c>
      <c r="C52" s="77">
        <f t="shared" ref="C52:E52" si="39">H20</f>
        <v>-359000</v>
      </c>
      <c r="D52" s="77">
        <f t="shared" si="39"/>
        <v>-112234</v>
      </c>
      <c r="E52" s="77">
        <f t="shared" si="39"/>
        <v>-81271</v>
      </c>
    </row>
    <row r="53" spans="1:6" x14ac:dyDescent="0.2">
      <c r="A53" s="33" t="s">
        <v>94</v>
      </c>
      <c r="B53" s="77">
        <f>G14</f>
        <v>103158</v>
      </c>
      <c r="C53" s="77">
        <f t="shared" ref="C53:E53" si="40">H14</f>
        <v>61445</v>
      </c>
      <c r="D53" s="77">
        <f t="shared" si="40"/>
        <v>16084</v>
      </c>
      <c r="E53" s="77">
        <f t="shared" si="40"/>
        <v>30853</v>
      </c>
    </row>
    <row r="54" spans="1:6" x14ac:dyDescent="0.2">
      <c r="A54" s="35"/>
    </row>
    <row r="55" spans="1:6" x14ac:dyDescent="0.2">
      <c r="A55" s="35"/>
      <c r="B55" s="71">
        <f>B2</f>
        <v>2018</v>
      </c>
      <c r="C55" s="71">
        <f t="shared" ref="C55:F55" si="41">C2</f>
        <v>2019</v>
      </c>
      <c r="D55" s="71">
        <f t="shared" si="41"/>
        <v>2020</v>
      </c>
      <c r="E55" s="71">
        <f t="shared" si="41"/>
        <v>2021</v>
      </c>
      <c r="F55" s="71">
        <f t="shared" si="41"/>
        <v>2022</v>
      </c>
    </row>
    <row r="56" spans="1:6" x14ac:dyDescent="0.2">
      <c r="A56" s="33" t="s">
        <v>10</v>
      </c>
      <c r="B56" s="80">
        <f>K20</f>
        <v>0.46499360585770094</v>
      </c>
      <c r="C56" s="80">
        <f t="shared" ref="C56:F56" si="42">L20</f>
        <v>0.47432275252481121</v>
      </c>
      <c r="D56" s="80">
        <f t="shared" si="42"/>
        <v>0.37364560482055714</v>
      </c>
      <c r="E56" s="80">
        <f t="shared" si="42"/>
        <v>0.34487053349761848</v>
      </c>
      <c r="F56" s="80">
        <f t="shared" si="42"/>
        <v>0.31845177730229424</v>
      </c>
    </row>
    <row r="57" spans="1:6" x14ac:dyDescent="0.2">
      <c r="A57" s="33" t="s">
        <v>94</v>
      </c>
      <c r="B57" s="78">
        <f>K14</f>
        <v>0.535006394142299</v>
      </c>
      <c r="C57" s="78">
        <f t="shared" ref="C57:F57" si="43">L14</f>
        <v>0.51383078085162981</v>
      </c>
      <c r="D57" s="78">
        <f t="shared" si="43"/>
        <v>0.59989670482320012</v>
      </c>
      <c r="E57" s="78">
        <f t="shared" si="43"/>
        <v>0.64393723449252438</v>
      </c>
      <c r="F57" s="78">
        <f t="shared" si="43"/>
        <v>0.68154822269770576</v>
      </c>
    </row>
    <row r="58" spans="1:6" x14ac:dyDescent="0.2">
      <c r="A58" s="33" t="s">
        <v>63</v>
      </c>
      <c r="B58" s="78">
        <f>1-B56-B57</f>
        <v>0</v>
      </c>
      <c r="C58" s="78">
        <f t="shared" ref="C58:F58" si="44">1-C56-C57</f>
        <v>1.1846466623558927E-2</v>
      </c>
      <c r="D58" s="78">
        <f t="shared" si="44"/>
        <v>2.645769035624268E-2</v>
      </c>
      <c r="E58" s="78">
        <f t="shared" si="44"/>
        <v>1.1192232009857084E-2</v>
      </c>
      <c r="F58" s="78">
        <f t="shared" si="44"/>
        <v>0</v>
      </c>
    </row>
  </sheetData>
  <sheetProtection algorithmName="SHA-512" hashValue="fZKXauYvKn8EVNY2dDyp1v+/NcW1AliEiR5FkYZLpRAbQqW3PSVB3vYYo27Paq/O2RJyzb4ZxIJtqLeYx+dsFA==" saltValue="tJFpfDgy8AFOEcvso08ADw==" spinCount="100000" sheet="1" objects="1" scenarios="1" selectLockedCells="1"/>
  <mergeCells count="3">
    <mergeCell ref="G1:J1"/>
    <mergeCell ref="K1:O1"/>
    <mergeCell ref="A1:A2"/>
  </mergeCells>
  <hyperlinks>
    <hyperlink ref="A1:A2" r:id="rId1" display="http://fiu.cms.opf.slu.cz/en/members/heryan-tomas/publications" xr:uid="{00000000-0004-0000-0000-000000000000}"/>
  </hyperlinks>
  <pageMargins left="0.78740157499999996" right="0.78740157499999996" top="0.984251969" bottom="0.984251969" header="0.4921259845" footer="0.4921259845"/>
  <pageSetup scale="44" orientation="portrait" horizontalDpi="200" verticalDpi="200" r:id="rId2"/>
  <rowBreaks count="1" manualBreakCount="1">
    <brk id="26" max="1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55"/>
  <sheetViews>
    <sheetView zoomScaleNormal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2.75" x14ac:dyDescent="0.2"/>
  <cols>
    <col min="1" max="1" width="69.7109375" style="1" customWidth="1"/>
    <col min="2" max="2" width="12.140625" customWidth="1"/>
    <col min="3" max="3" width="12.5703125" customWidth="1"/>
    <col min="4" max="4" width="11.7109375" customWidth="1"/>
    <col min="5" max="5" width="12.140625" customWidth="1"/>
    <col min="6" max="6" width="11.85546875" customWidth="1"/>
    <col min="7" max="9" width="9.28515625" bestFit="1" customWidth="1"/>
    <col min="10" max="10" width="9.42578125" bestFit="1" customWidth="1"/>
    <col min="11" max="15" width="9.28515625" bestFit="1" customWidth="1"/>
  </cols>
  <sheetData>
    <row r="1" spans="1:15" ht="33" customHeight="1" x14ac:dyDescent="0.2">
      <c r="A1" s="93" t="s">
        <v>93</v>
      </c>
      <c r="B1" s="44" t="str">
        <f>'BALANCE SHEET'!B1</f>
        <v>Company ABC</v>
      </c>
      <c r="C1" s="44" t="str">
        <f>'BALANCE SHEET'!C1</f>
        <v>Company ABC</v>
      </c>
      <c r="D1" s="44" t="str">
        <f>'BALANCE SHEET'!D1</f>
        <v>Company ABC</v>
      </c>
      <c r="E1" s="44" t="str">
        <f>'BALANCE SHEET'!E1</f>
        <v>Company ABC</v>
      </c>
      <c r="F1" s="44" t="str">
        <f>'BALANCE SHEET'!F1</f>
        <v>Company ABC</v>
      </c>
      <c r="G1" s="91" t="s">
        <v>62</v>
      </c>
      <c r="H1" s="91"/>
      <c r="I1" s="91"/>
      <c r="J1" s="92"/>
      <c r="K1" s="95" t="s">
        <v>60</v>
      </c>
      <c r="L1" s="95"/>
      <c r="M1" s="95"/>
      <c r="N1" s="95"/>
      <c r="O1" s="95"/>
    </row>
    <row r="2" spans="1:15" ht="33" customHeight="1" thickBot="1" x14ac:dyDescent="0.25">
      <c r="A2" s="94"/>
      <c r="B2" s="56">
        <f>'BALANCE SHEET'!B2</f>
        <v>2018</v>
      </c>
      <c r="C2" s="56">
        <f>'BALANCE SHEET'!C2</f>
        <v>2019</v>
      </c>
      <c r="D2" s="56">
        <f>'BALANCE SHEET'!D2</f>
        <v>2020</v>
      </c>
      <c r="E2" s="56">
        <f>'BALANCE SHEET'!E2</f>
        <v>2021</v>
      </c>
      <c r="F2" s="56">
        <f>'BALANCE SHEET'!F2</f>
        <v>2022</v>
      </c>
      <c r="G2" s="56" t="s">
        <v>65</v>
      </c>
      <c r="H2" s="56" t="s">
        <v>66</v>
      </c>
      <c r="I2" s="56" t="s">
        <v>67</v>
      </c>
      <c r="J2" s="56" t="s">
        <v>68</v>
      </c>
      <c r="K2" s="56">
        <f>'BALANCE SHEET'!B2</f>
        <v>2018</v>
      </c>
      <c r="L2" s="56">
        <f>'BALANCE SHEET'!C2</f>
        <v>2019</v>
      </c>
      <c r="M2" s="56">
        <f>'BALANCE SHEET'!D2</f>
        <v>2020</v>
      </c>
      <c r="N2" s="56">
        <f>'BALANCE SHEET'!E2</f>
        <v>2021</v>
      </c>
      <c r="O2" s="56">
        <f>'BALANCE SHEET'!F2</f>
        <v>2022</v>
      </c>
    </row>
    <row r="3" spans="1:15" ht="13.5" thickTop="1" x14ac:dyDescent="0.2">
      <c r="A3" s="53" t="s">
        <v>3</v>
      </c>
      <c r="B3" s="88">
        <v>444662</v>
      </c>
      <c r="C3" s="88">
        <v>385527</v>
      </c>
      <c r="D3" s="88">
        <v>457132</v>
      </c>
      <c r="E3" s="88">
        <v>399379</v>
      </c>
      <c r="F3" s="88">
        <v>1772479</v>
      </c>
      <c r="G3" s="54">
        <f>C3-B3</f>
        <v>-59135</v>
      </c>
      <c r="H3" s="54">
        <f>D3-C3</f>
        <v>71605</v>
      </c>
      <c r="I3" s="54">
        <f>E3-D3</f>
        <v>-57753</v>
      </c>
      <c r="J3" s="54">
        <f>F3-E3</f>
        <v>1373100</v>
      </c>
      <c r="K3" s="55">
        <f>B3/$B$40</f>
        <v>0.88733990796578854</v>
      </c>
      <c r="L3" s="55">
        <f>C3/$C$40</f>
        <v>0.46115725018809833</v>
      </c>
      <c r="M3" s="55">
        <f>D3/$D$40</f>
        <v>0.95546758409658095</v>
      </c>
      <c r="N3" s="55">
        <f>E3/$E$40</f>
        <v>1.0370894530195067</v>
      </c>
      <c r="O3" s="55">
        <f>F3/$F$40</f>
        <v>4.472444620512678</v>
      </c>
    </row>
    <row r="4" spans="1:15" x14ac:dyDescent="0.2">
      <c r="A4" s="46" t="s">
        <v>56</v>
      </c>
      <c r="B4" s="89">
        <v>252468</v>
      </c>
      <c r="C4" s="89">
        <v>297719</v>
      </c>
      <c r="D4" s="89">
        <v>375437</v>
      </c>
      <c r="E4" s="89">
        <v>343492</v>
      </c>
      <c r="F4" s="89">
        <v>1400002</v>
      </c>
      <c r="G4" s="2">
        <f t="shared" ref="G4:G40" si="0">C4-B4</f>
        <v>45251</v>
      </c>
      <c r="H4" s="2">
        <f t="shared" ref="H4:H40" si="1">D4-C4</f>
        <v>77718</v>
      </c>
      <c r="I4" s="2">
        <f t="shared" ref="I4:I40" si="2">E4-D4</f>
        <v>-31945</v>
      </c>
      <c r="J4" s="2">
        <f t="shared" ref="J4:J40" si="3">F4-E4</f>
        <v>1056510</v>
      </c>
      <c r="K4" s="42">
        <f t="shared" ref="K4:K40" si="4">B4/$B$40</f>
        <v>0.50380948199825193</v>
      </c>
      <c r="L4" s="42">
        <f t="shared" ref="L4:L40" si="5">C4/$C$40</f>
        <v>0.3561236317268322</v>
      </c>
      <c r="M4" s="42">
        <f t="shared" ref="M4:M40" si="6">D4/$D$40</f>
        <v>0.78471400683056114</v>
      </c>
      <c r="N4" s="42">
        <f t="shared" ref="N4:N40" si="7">E4/$E$40</f>
        <v>0.89196460103454722</v>
      </c>
      <c r="O4" s="42">
        <f t="shared" ref="O4:O40" si="8">F4/$F$40</f>
        <v>3.5325842583223781</v>
      </c>
    </row>
    <row r="5" spans="1:15" x14ac:dyDescent="0.2">
      <c r="A5" s="23" t="s">
        <v>55</v>
      </c>
      <c r="B5" s="89">
        <v>192194</v>
      </c>
      <c r="C5" s="89">
        <v>87808</v>
      </c>
      <c r="D5" s="89">
        <v>81695</v>
      </c>
      <c r="E5" s="89">
        <v>55887</v>
      </c>
      <c r="F5" s="89">
        <v>372477</v>
      </c>
      <c r="G5" s="2">
        <f t="shared" si="0"/>
        <v>-104386</v>
      </c>
      <c r="H5" s="2">
        <f t="shared" si="1"/>
        <v>-6113</v>
      </c>
      <c r="I5" s="2">
        <f t="shared" si="2"/>
        <v>-25808</v>
      </c>
      <c r="J5" s="2">
        <f t="shared" si="3"/>
        <v>316590</v>
      </c>
      <c r="K5" s="42">
        <f t="shared" si="4"/>
        <v>0.38353042596753661</v>
      </c>
      <c r="L5" s="42">
        <f t="shared" si="5"/>
        <v>0.1050336184612661</v>
      </c>
      <c r="M5" s="42">
        <f t="shared" si="6"/>
        <v>0.17075357726601983</v>
      </c>
      <c r="N5" s="42">
        <f t="shared" si="7"/>
        <v>0.14512485198495959</v>
      </c>
      <c r="O5" s="42">
        <f t="shared" si="8"/>
        <v>0.9398603621903</v>
      </c>
    </row>
    <row r="6" spans="1:15" x14ac:dyDescent="0.2">
      <c r="A6" s="47" t="s">
        <v>54</v>
      </c>
      <c r="B6" s="89">
        <v>3946306</v>
      </c>
      <c r="C6" s="89">
        <v>3881876</v>
      </c>
      <c r="D6" s="89">
        <v>4251683</v>
      </c>
      <c r="E6" s="89">
        <v>4585277</v>
      </c>
      <c r="F6" s="89">
        <v>1639825</v>
      </c>
      <c r="G6" s="2">
        <f t="shared" si="0"/>
        <v>-64430</v>
      </c>
      <c r="H6" s="2">
        <f t="shared" si="1"/>
        <v>369807</v>
      </c>
      <c r="I6" s="2">
        <f t="shared" si="2"/>
        <v>333594</v>
      </c>
      <c r="J6" s="2">
        <f t="shared" si="3"/>
        <v>-2945452</v>
      </c>
      <c r="K6" s="42">
        <f t="shared" si="4"/>
        <v>7.8750034921914596</v>
      </c>
      <c r="L6" s="42">
        <f t="shared" si="5"/>
        <v>4.6433978988013145</v>
      </c>
      <c r="M6" s="42">
        <f t="shared" si="6"/>
        <v>8.8865913660704212</v>
      </c>
      <c r="N6" s="42">
        <f t="shared" si="7"/>
        <v>11.906841410972849</v>
      </c>
      <c r="O6" s="42">
        <f t="shared" si="8"/>
        <v>4.1377226471129998</v>
      </c>
    </row>
    <row r="7" spans="1:15" x14ac:dyDescent="0.2">
      <c r="A7" s="46" t="s">
        <v>57</v>
      </c>
      <c r="B7" s="89">
        <v>2574675</v>
      </c>
      <c r="C7" s="89">
        <v>2523684</v>
      </c>
      <c r="D7" s="89">
        <v>2719677</v>
      </c>
      <c r="E7" s="89">
        <v>3144807</v>
      </c>
      <c r="F7" s="89">
        <v>1211258</v>
      </c>
      <c r="G7" s="2">
        <f t="shared" si="0"/>
        <v>-50991</v>
      </c>
      <c r="H7" s="2">
        <f t="shared" si="1"/>
        <v>195993</v>
      </c>
      <c r="I7" s="2">
        <f t="shared" si="2"/>
        <v>425130</v>
      </c>
      <c r="J7" s="2">
        <f t="shared" si="3"/>
        <v>-1933549</v>
      </c>
      <c r="K7" s="42">
        <f t="shared" si="4"/>
        <v>5.1378617411467955</v>
      </c>
      <c r="L7" s="42">
        <f t="shared" si="5"/>
        <v>3.0187643765124119</v>
      </c>
      <c r="M7" s="42">
        <f t="shared" si="6"/>
        <v>5.6844920344955874</v>
      </c>
      <c r="N7" s="42">
        <f t="shared" si="7"/>
        <v>8.1662935995180419</v>
      </c>
      <c r="O7" s="42">
        <f t="shared" si="8"/>
        <v>3.0563320220735735</v>
      </c>
    </row>
    <row r="8" spans="1:15" x14ac:dyDescent="0.2">
      <c r="A8" s="23" t="s">
        <v>20</v>
      </c>
      <c r="B8" s="89">
        <v>1563825</v>
      </c>
      <c r="C8" s="89">
        <v>1446000</v>
      </c>
      <c r="D8" s="89">
        <v>1613701</v>
      </c>
      <c r="E8" s="89">
        <v>1496357</v>
      </c>
      <c r="F8" s="89">
        <v>801044</v>
      </c>
      <c r="G8" s="2">
        <f t="shared" si="0"/>
        <v>-117825</v>
      </c>
      <c r="H8" s="2">
        <f t="shared" si="1"/>
        <v>167701</v>
      </c>
      <c r="I8" s="2">
        <f t="shared" si="2"/>
        <v>-117344</v>
      </c>
      <c r="J8" s="2">
        <f t="shared" si="3"/>
        <v>-695313</v>
      </c>
      <c r="K8" s="42">
        <f t="shared" si="4"/>
        <v>3.1206721770122008</v>
      </c>
      <c r="L8" s="42">
        <f t="shared" si="5"/>
        <v>1.7296671407501683</v>
      </c>
      <c r="M8" s="42">
        <f t="shared" si="6"/>
        <v>3.3728529088408528</v>
      </c>
      <c r="N8" s="42">
        <f t="shared" si="7"/>
        <v>3.8856726634397658</v>
      </c>
      <c r="O8" s="42">
        <f t="shared" si="8"/>
        <v>2.0212509872297262</v>
      </c>
    </row>
    <row r="9" spans="1:15" x14ac:dyDescent="0.2">
      <c r="A9" s="23" t="s">
        <v>19</v>
      </c>
      <c r="B9" s="89">
        <v>588493</v>
      </c>
      <c r="C9" s="89">
        <v>526934</v>
      </c>
      <c r="D9" s="89">
        <v>536638</v>
      </c>
      <c r="E9" s="89">
        <v>599031</v>
      </c>
      <c r="F9" s="89">
        <v>240795</v>
      </c>
      <c r="G9" s="2">
        <f t="shared" si="0"/>
        <v>-61559</v>
      </c>
      <c r="H9" s="2">
        <f t="shared" si="1"/>
        <v>9704</v>
      </c>
      <c r="I9" s="2">
        <f t="shared" si="2"/>
        <v>62393</v>
      </c>
      <c r="J9" s="2">
        <f t="shared" si="3"/>
        <v>-358236</v>
      </c>
      <c r="K9" s="42">
        <f t="shared" si="4"/>
        <v>1.1743601307476483</v>
      </c>
      <c r="L9" s="42">
        <f t="shared" si="5"/>
        <v>0.63030458170404513</v>
      </c>
      <c r="M9" s="42">
        <f t="shared" si="6"/>
        <v>1.1216458558893734</v>
      </c>
      <c r="N9" s="42">
        <f t="shared" si="7"/>
        <v>1.555536801213204</v>
      </c>
      <c r="O9" s="42">
        <f t="shared" si="8"/>
        <v>0.60759100807194355</v>
      </c>
    </row>
    <row r="10" spans="1:15" x14ac:dyDescent="0.2">
      <c r="A10" s="23" t="s">
        <v>53</v>
      </c>
      <c r="B10" s="89">
        <v>2289</v>
      </c>
      <c r="C10" s="89">
        <v>3701</v>
      </c>
      <c r="D10" s="89">
        <v>1407</v>
      </c>
      <c r="E10" s="89">
        <v>1227</v>
      </c>
      <c r="F10" s="89">
        <v>919</v>
      </c>
      <c r="G10" s="2">
        <f t="shared" si="0"/>
        <v>1412</v>
      </c>
      <c r="H10" s="2">
        <f t="shared" si="1"/>
        <v>-2294</v>
      </c>
      <c r="I10" s="2">
        <f t="shared" si="2"/>
        <v>-180</v>
      </c>
      <c r="J10" s="2">
        <f t="shared" si="3"/>
        <v>-308</v>
      </c>
      <c r="K10" s="42">
        <f t="shared" si="4"/>
        <v>4.5677864295435404E-3</v>
      </c>
      <c r="L10" s="42">
        <f t="shared" si="5"/>
        <v>4.4270387883239091E-3</v>
      </c>
      <c r="M10" s="42">
        <f t="shared" si="6"/>
        <v>2.9408199181503144E-3</v>
      </c>
      <c r="N10" s="42">
        <f t="shared" si="7"/>
        <v>3.1862185013606997E-3</v>
      </c>
      <c r="O10" s="42">
        <f t="shared" si="8"/>
        <v>2.3188859254474389E-3</v>
      </c>
    </row>
    <row r="11" spans="1:15" x14ac:dyDescent="0.2">
      <c r="A11" s="46" t="s">
        <v>51</v>
      </c>
      <c r="B11" s="89">
        <v>186856</v>
      </c>
      <c r="C11" s="89">
        <v>183491</v>
      </c>
      <c r="D11" s="89">
        <v>204913</v>
      </c>
      <c r="E11" s="89">
        <v>224944</v>
      </c>
      <c r="F11" s="89">
        <v>80126</v>
      </c>
      <c r="G11" s="2">
        <f t="shared" si="0"/>
        <v>-3365</v>
      </c>
      <c r="H11" s="2">
        <f t="shared" si="1"/>
        <v>21422</v>
      </c>
      <c r="I11" s="2">
        <f t="shared" si="2"/>
        <v>20031</v>
      </c>
      <c r="J11" s="2">
        <f t="shared" si="3"/>
        <v>-144818</v>
      </c>
      <c r="K11" s="42">
        <f t="shared" si="4"/>
        <v>0.37287824424586624</v>
      </c>
      <c r="L11" s="42">
        <f t="shared" si="5"/>
        <v>0.21948710464964671</v>
      </c>
      <c r="M11" s="42">
        <f t="shared" si="6"/>
        <v>0.4282958293446591</v>
      </c>
      <c r="N11" s="42">
        <f t="shared" si="7"/>
        <v>0.58412447805222589</v>
      </c>
      <c r="O11" s="42">
        <f t="shared" si="8"/>
        <v>0.20217960137366867</v>
      </c>
    </row>
    <row r="12" spans="1:15" x14ac:dyDescent="0.2">
      <c r="A12" s="47" t="s">
        <v>52</v>
      </c>
      <c r="B12" s="89">
        <v>43318</v>
      </c>
      <c r="C12" s="89">
        <v>39010</v>
      </c>
      <c r="D12" s="89">
        <v>6421</v>
      </c>
      <c r="E12" s="89">
        <v>4740</v>
      </c>
      <c r="F12" s="89">
        <v>99747</v>
      </c>
      <c r="G12" s="2">
        <f t="shared" si="0"/>
        <v>-4308</v>
      </c>
      <c r="H12" s="2">
        <f t="shared" si="1"/>
        <v>-32589</v>
      </c>
      <c r="I12" s="2">
        <f t="shared" si="2"/>
        <v>-1681</v>
      </c>
      <c r="J12" s="2">
        <f t="shared" si="3"/>
        <v>95007</v>
      </c>
      <c r="K12" s="42">
        <f t="shared" si="4"/>
        <v>8.6442714091291867E-2</v>
      </c>
      <c r="L12" s="42">
        <f t="shared" si="5"/>
        <v>4.6662735242506269E-2</v>
      </c>
      <c r="M12" s="42">
        <f t="shared" si="6"/>
        <v>1.3420756712468491E-2</v>
      </c>
      <c r="N12" s="42">
        <f t="shared" si="7"/>
        <v>1.2308619149510772E-2</v>
      </c>
      <c r="O12" s="42">
        <f t="shared" si="8"/>
        <v>0.25168869902677443</v>
      </c>
    </row>
    <row r="13" spans="1:15" x14ac:dyDescent="0.2">
      <c r="A13" s="23" t="s">
        <v>50</v>
      </c>
      <c r="B13" s="89">
        <v>3415</v>
      </c>
      <c r="C13" s="89">
        <v>-45148</v>
      </c>
      <c r="D13" s="89">
        <v>25116</v>
      </c>
      <c r="E13" s="89">
        <v>-16366</v>
      </c>
      <c r="F13" s="89">
        <v>-19293</v>
      </c>
      <c r="G13" s="2">
        <f t="shared" si="0"/>
        <v>-48563</v>
      </c>
      <c r="H13" s="2">
        <f t="shared" si="1"/>
        <v>70264</v>
      </c>
      <c r="I13" s="2">
        <f t="shared" si="2"/>
        <v>-41482</v>
      </c>
      <c r="J13" s="2">
        <f t="shared" si="3"/>
        <v>-2927</v>
      </c>
      <c r="K13" s="42">
        <f t="shared" si="4"/>
        <v>6.8147621917392714E-3</v>
      </c>
      <c r="L13" s="42">
        <f t="shared" si="5"/>
        <v>-5.4004849288097234E-2</v>
      </c>
      <c r="M13" s="42">
        <f t="shared" si="6"/>
        <v>5.249583018071307E-2</v>
      </c>
      <c r="N13" s="42">
        <f t="shared" si="7"/>
        <v>-4.2498493882044998E-2</v>
      </c>
      <c r="O13" s="42">
        <f t="shared" si="8"/>
        <v>-4.8681464809202872E-2</v>
      </c>
    </row>
    <row r="14" spans="1:15" x14ac:dyDescent="0.2">
      <c r="A14" s="23" t="s">
        <v>47</v>
      </c>
      <c r="B14" s="89">
        <v>16826</v>
      </c>
      <c r="C14" s="89">
        <v>7712</v>
      </c>
      <c r="D14" s="89">
        <v>44720</v>
      </c>
      <c r="E14" s="89">
        <v>50006</v>
      </c>
      <c r="F14" s="89">
        <v>7929</v>
      </c>
      <c r="G14" s="2">
        <f t="shared" si="0"/>
        <v>-9114</v>
      </c>
      <c r="H14" s="2">
        <f t="shared" si="1"/>
        <v>37008</v>
      </c>
      <c r="I14" s="2">
        <f t="shared" si="2"/>
        <v>5286</v>
      </c>
      <c r="J14" s="2">
        <f t="shared" si="3"/>
        <v>-42077</v>
      </c>
      <c r="K14" s="42">
        <f t="shared" si="4"/>
        <v>3.3576922002402629E-2</v>
      </c>
      <c r="L14" s="42">
        <f t="shared" si="5"/>
        <v>9.2248914173342321E-3</v>
      </c>
      <c r="M14" s="42">
        <f t="shared" si="6"/>
        <v>9.3470836346611269E-2</v>
      </c>
      <c r="N14" s="42">
        <f t="shared" si="7"/>
        <v>0.1298533352722438</v>
      </c>
      <c r="O14" s="42">
        <f t="shared" si="8"/>
        <v>2.000701469300625E-2</v>
      </c>
    </row>
    <row r="15" spans="1:15" x14ac:dyDescent="0.2">
      <c r="A15" s="23" t="s">
        <v>48</v>
      </c>
      <c r="B15" s="89">
        <v>33849</v>
      </c>
      <c r="C15" s="89">
        <v>23537</v>
      </c>
      <c r="D15" s="89">
        <v>87477</v>
      </c>
      <c r="E15" s="89">
        <v>88182</v>
      </c>
      <c r="F15" s="89">
        <v>2957</v>
      </c>
      <c r="G15" s="2">
        <f t="shared" si="0"/>
        <v>-10312</v>
      </c>
      <c r="H15" s="2">
        <f t="shared" si="1"/>
        <v>63940</v>
      </c>
      <c r="I15" s="2">
        <f t="shared" si="2"/>
        <v>705</v>
      </c>
      <c r="J15" s="2">
        <f t="shared" si="3"/>
        <v>-85225</v>
      </c>
      <c r="K15" s="42">
        <f t="shared" si="4"/>
        <v>6.7546964986290647E-2</v>
      </c>
      <c r="L15" s="42">
        <f t="shared" si="5"/>
        <v>2.8154339897535761E-2</v>
      </c>
      <c r="M15" s="42">
        <f t="shared" si="6"/>
        <v>0.18283873772568232</v>
      </c>
      <c r="N15" s="42">
        <f t="shared" si="7"/>
        <v>0.22898705777260736</v>
      </c>
      <c r="O15" s="42">
        <f t="shared" si="8"/>
        <v>7.4613119494538385E-3</v>
      </c>
    </row>
    <row r="16" spans="1:15" x14ac:dyDescent="0.2">
      <c r="A16" s="23" t="s">
        <v>49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2">
        <f t="shared" si="0"/>
        <v>0</v>
      </c>
      <c r="H16" s="2">
        <f t="shared" si="1"/>
        <v>0</v>
      </c>
      <c r="I16" s="2">
        <f t="shared" si="2"/>
        <v>0</v>
      </c>
      <c r="J16" s="2">
        <f t="shared" si="3"/>
        <v>0</v>
      </c>
      <c r="K16" s="42">
        <f t="shared" si="4"/>
        <v>0</v>
      </c>
      <c r="L16" s="42">
        <f t="shared" si="5"/>
        <v>0</v>
      </c>
      <c r="M16" s="42">
        <f t="shared" si="6"/>
        <v>0</v>
      </c>
      <c r="N16" s="42">
        <f t="shared" si="7"/>
        <v>0</v>
      </c>
      <c r="O16" s="42">
        <f t="shared" si="8"/>
        <v>0</v>
      </c>
    </row>
    <row r="17" spans="1:15" x14ac:dyDescent="0.2">
      <c r="A17" s="23" t="s">
        <v>46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2">
        <f t="shared" si="0"/>
        <v>0</v>
      </c>
      <c r="H17" s="2">
        <f t="shared" si="1"/>
        <v>0</v>
      </c>
      <c r="I17" s="2">
        <f t="shared" si="2"/>
        <v>0</v>
      </c>
      <c r="J17" s="2">
        <f t="shared" si="3"/>
        <v>0</v>
      </c>
      <c r="K17" s="42">
        <f t="shared" si="4"/>
        <v>0</v>
      </c>
      <c r="L17" s="42">
        <f t="shared" si="5"/>
        <v>0</v>
      </c>
      <c r="M17" s="42">
        <f t="shared" si="6"/>
        <v>0</v>
      </c>
      <c r="N17" s="42">
        <f t="shared" si="7"/>
        <v>0</v>
      </c>
      <c r="O17" s="42">
        <f t="shared" si="8"/>
        <v>0</v>
      </c>
    </row>
    <row r="18" spans="1:15" x14ac:dyDescent="0.2">
      <c r="A18" s="4" t="s">
        <v>28</v>
      </c>
      <c r="B18" s="90">
        <v>779273</v>
      </c>
      <c r="C18" s="90">
        <v>778821</v>
      </c>
      <c r="D18" s="90">
        <v>806256</v>
      </c>
      <c r="E18" s="90">
        <v>648185</v>
      </c>
      <c r="F18" s="90">
        <v>502458</v>
      </c>
      <c r="G18" s="3">
        <f t="shared" si="0"/>
        <v>-452</v>
      </c>
      <c r="H18" s="3">
        <f t="shared" si="1"/>
        <v>27435</v>
      </c>
      <c r="I18" s="3">
        <f t="shared" si="2"/>
        <v>-158071</v>
      </c>
      <c r="J18" s="3">
        <f t="shared" si="3"/>
        <v>-145727</v>
      </c>
      <c r="K18" s="43">
        <f t="shared" si="4"/>
        <v>1.5550688660155891</v>
      </c>
      <c r="L18" s="43">
        <f t="shared" si="5"/>
        <v>0.93160518134591075</v>
      </c>
      <c r="M18" s="43">
        <f t="shared" si="6"/>
        <v>1.6851838691742713</v>
      </c>
      <c r="N18" s="43">
        <f t="shared" si="7"/>
        <v>1.6831777011446496</v>
      </c>
      <c r="O18" s="43">
        <f t="shared" si="8"/>
        <v>1.2678376325663432</v>
      </c>
    </row>
    <row r="19" spans="1:15" x14ac:dyDescent="0.2">
      <c r="A19" s="48" t="s">
        <v>38</v>
      </c>
      <c r="B19" s="89">
        <v>0</v>
      </c>
      <c r="C19" s="89">
        <v>349229</v>
      </c>
      <c r="D19" s="89">
        <v>0</v>
      </c>
      <c r="E19" s="89">
        <v>0</v>
      </c>
      <c r="F19" s="89">
        <v>0</v>
      </c>
      <c r="G19" s="2">
        <f t="shared" si="0"/>
        <v>349229</v>
      </c>
      <c r="H19" s="2">
        <f t="shared" si="1"/>
        <v>-349229</v>
      </c>
      <c r="I19" s="2">
        <f t="shared" si="2"/>
        <v>0</v>
      </c>
      <c r="J19" s="2">
        <f t="shared" si="3"/>
        <v>0</v>
      </c>
      <c r="K19" s="42">
        <f t="shared" si="4"/>
        <v>0</v>
      </c>
      <c r="L19" s="42">
        <f t="shared" si="5"/>
        <v>0.41773853796475835</v>
      </c>
      <c r="M19" s="42">
        <f t="shared" si="6"/>
        <v>0</v>
      </c>
      <c r="N19" s="42">
        <f t="shared" si="7"/>
        <v>0</v>
      </c>
      <c r="O19" s="42">
        <f t="shared" si="8"/>
        <v>0</v>
      </c>
    </row>
    <row r="20" spans="1:15" x14ac:dyDescent="0.2">
      <c r="A20" s="23" t="s">
        <v>39</v>
      </c>
      <c r="B20" s="89">
        <v>0</v>
      </c>
      <c r="C20" s="89">
        <v>152</v>
      </c>
      <c r="D20" s="89">
        <v>0</v>
      </c>
      <c r="E20" s="89">
        <v>0</v>
      </c>
      <c r="F20" s="89">
        <v>0</v>
      </c>
      <c r="G20" s="2">
        <f t="shared" si="0"/>
        <v>152</v>
      </c>
      <c r="H20" s="2">
        <f t="shared" si="1"/>
        <v>-152</v>
      </c>
      <c r="I20" s="2">
        <f t="shared" si="2"/>
        <v>0</v>
      </c>
      <c r="J20" s="2">
        <f t="shared" si="3"/>
        <v>0</v>
      </c>
      <c r="K20" s="42">
        <f t="shared" si="4"/>
        <v>0</v>
      </c>
      <c r="L20" s="42">
        <f t="shared" si="5"/>
        <v>1.818183993043054E-4</v>
      </c>
      <c r="M20" s="42">
        <f t="shared" si="6"/>
        <v>0</v>
      </c>
      <c r="N20" s="42">
        <f t="shared" si="7"/>
        <v>0</v>
      </c>
      <c r="O20" s="42">
        <f t="shared" si="8"/>
        <v>0</v>
      </c>
    </row>
    <row r="21" spans="1:15" x14ac:dyDescent="0.2">
      <c r="A21" s="49" t="s">
        <v>40</v>
      </c>
      <c r="B21" s="89">
        <v>34736</v>
      </c>
      <c r="C21" s="89">
        <v>0</v>
      </c>
      <c r="D21" s="89">
        <v>0</v>
      </c>
      <c r="E21" s="89">
        <v>0</v>
      </c>
      <c r="F21" s="89">
        <v>0</v>
      </c>
      <c r="G21" s="2">
        <f t="shared" si="0"/>
        <v>-34736</v>
      </c>
      <c r="H21" s="2">
        <f t="shared" si="1"/>
        <v>0</v>
      </c>
      <c r="I21" s="2">
        <f t="shared" si="2"/>
        <v>0</v>
      </c>
      <c r="J21" s="2">
        <f t="shared" si="3"/>
        <v>0</v>
      </c>
      <c r="K21" s="42">
        <f t="shared" si="4"/>
        <v>6.9317007171963485E-2</v>
      </c>
      <c r="L21" s="42">
        <f t="shared" si="5"/>
        <v>0</v>
      </c>
      <c r="M21" s="42">
        <f t="shared" si="6"/>
        <v>0</v>
      </c>
      <c r="N21" s="42">
        <f t="shared" si="7"/>
        <v>0</v>
      </c>
      <c r="O21" s="42">
        <f t="shared" si="8"/>
        <v>0</v>
      </c>
    </row>
    <row r="22" spans="1:15" x14ac:dyDescent="0.2">
      <c r="A22" s="49" t="s">
        <v>41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2">
        <f t="shared" si="0"/>
        <v>0</v>
      </c>
      <c r="H22" s="2">
        <f t="shared" si="1"/>
        <v>0</v>
      </c>
      <c r="I22" s="2">
        <f t="shared" si="2"/>
        <v>0</v>
      </c>
      <c r="J22" s="2">
        <f t="shared" si="3"/>
        <v>0</v>
      </c>
      <c r="K22" s="42">
        <f t="shared" si="4"/>
        <v>0</v>
      </c>
      <c r="L22" s="42">
        <f t="shared" si="5"/>
        <v>0</v>
      </c>
      <c r="M22" s="42">
        <f t="shared" si="6"/>
        <v>0</v>
      </c>
      <c r="N22" s="42">
        <f t="shared" si="7"/>
        <v>0</v>
      </c>
      <c r="O22" s="42">
        <f t="shared" si="8"/>
        <v>0</v>
      </c>
    </row>
    <row r="23" spans="1:15" x14ac:dyDescent="0.2">
      <c r="A23" s="46" t="s">
        <v>42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2">
        <f t="shared" si="0"/>
        <v>0</v>
      </c>
      <c r="H23" s="2">
        <f t="shared" si="1"/>
        <v>0</v>
      </c>
      <c r="I23" s="2">
        <f t="shared" si="2"/>
        <v>0</v>
      </c>
      <c r="J23" s="2">
        <f t="shared" si="3"/>
        <v>0</v>
      </c>
      <c r="K23" s="42">
        <f t="shared" si="4"/>
        <v>0</v>
      </c>
      <c r="L23" s="42">
        <f t="shared" si="5"/>
        <v>0</v>
      </c>
      <c r="M23" s="42">
        <f t="shared" si="6"/>
        <v>0</v>
      </c>
      <c r="N23" s="42">
        <f t="shared" si="7"/>
        <v>0</v>
      </c>
      <c r="O23" s="42">
        <f t="shared" si="8"/>
        <v>0</v>
      </c>
    </row>
    <row r="24" spans="1:15" x14ac:dyDescent="0.2">
      <c r="A24" s="49" t="s">
        <v>43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2">
        <f t="shared" si="0"/>
        <v>0</v>
      </c>
      <c r="H24" s="2">
        <f t="shared" si="1"/>
        <v>0</v>
      </c>
      <c r="I24" s="2">
        <f t="shared" si="2"/>
        <v>0</v>
      </c>
      <c r="J24" s="2">
        <f t="shared" si="3"/>
        <v>0</v>
      </c>
      <c r="K24" s="42">
        <f t="shared" si="4"/>
        <v>0</v>
      </c>
      <c r="L24" s="42">
        <f t="shared" si="5"/>
        <v>0</v>
      </c>
      <c r="M24" s="42">
        <f t="shared" si="6"/>
        <v>0</v>
      </c>
      <c r="N24" s="42">
        <f t="shared" si="7"/>
        <v>0</v>
      </c>
      <c r="O24" s="42">
        <f t="shared" si="8"/>
        <v>0</v>
      </c>
    </row>
    <row r="25" spans="1:15" x14ac:dyDescent="0.2">
      <c r="A25" s="46" t="s">
        <v>44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2">
        <f t="shared" si="0"/>
        <v>0</v>
      </c>
      <c r="H25" s="2">
        <f t="shared" si="1"/>
        <v>0</v>
      </c>
      <c r="I25" s="2">
        <f t="shared" si="2"/>
        <v>0</v>
      </c>
      <c r="J25" s="2">
        <f t="shared" si="3"/>
        <v>0</v>
      </c>
      <c r="K25" s="42">
        <f t="shared" si="4"/>
        <v>0</v>
      </c>
      <c r="L25" s="42">
        <f t="shared" si="5"/>
        <v>0</v>
      </c>
      <c r="M25" s="42">
        <f t="shared" si="6"/>
        <v>0</v>
      </c>
      <c r="N25" s="42">
        <f t="shared" si="7"/>
        <v>0</v>
      </c>
      <c r="O25" s="42">
        <f t="shared" si="8"/>
        <v>0</v>
      </c>
    </row>
    <row r="26" spans="1:15" x14ac:dyDescent="0.2">
      <c r="A26" s="23" t="s">
        <v>45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2">
        <f t="shared" si="0"/>
        <v>0</v>
      </c>
      <c r="H26" s="2">
        <f t="shared" si="1"/>
        <v>0</v>
      </c>
      <c r="I26" s="2">
        <f t="shared" si="2"/>
        <v>0</v>
      </c>
      <c r="J26" s="2">
        <f t="shared" si="3"/>
        <v>0</v>
      </c>
      <c r="K26" s="42">
        <f t="shared" si="4"/>
        <v>0</v>
      </c>
      <c r="L26" s="42">
        <f t="shared" si="5"/>
        <v>0</v>
      </c>
      <c r="M26" s="42">
        <f t="shared" si="6"/>
        <v>0</v>
      </c>
      <c r="N26" s="42">
        <f t="shared" si="7"/>
        <v>0</v>
      </c>
      <c r="O26" s="42">
        <f t="shared" si="8"/>
        <v>0</v>
      </c>
    </row>
    <row r="27" spans="1:15" x14ac:dyDescent="0.2">
      <c r="A27" s="49" t="s">
        <v>37</v>
      </c>
      <c r="B27" s="89">
        <v>2262</v>
      </c>
      <c r="C27" s="89">
        <v>711</v>
      </c>
      <c r="D27" s="89">
        <v>2072</v>
      </c>
      <c r="E27" s="89">
        <v>19</v>
      </c>
      <c r="F27" s="89">
        <v>0</v>
      </c>
      <c r="G27" s="2">
        <f t="shared" si="0"/>
        <v>-1551</v>
      </c>
      <c r="H27" s="2">
        <f t="shared" si="1"/>
        <v>1361</v>
      </c>
      <c r="I27" s="2">
        <f t="shared" si="2"/>
        <v>-2053</v>
      </c>
      <c r="J27" s="2">
        <f t="shared" si="3"/>
        <v>-19</v>
      </c>
      <c r="K27" s="42">
        <f t="shared" si="4"/>
        <v>4.5139069041622935E-3</v>
      </c>
      <c r="L27" s="42">
        <f t="shared" si="5"/>
        <v>8.5047948621948114E-4</v>
      </c>
      <c r="M27" s="42">
        <f t="shared" si="6"/>
        <v>4.3307596804601639E-3</v>
      </c>
      <c r="N27" s="42">
        <f t="shared" si="7"/>
        <v>4.9338346801836422E-5</v>
      </c>
      <c r="O27" s="42">
        <f t="shared" si="8"/>
        <v>0</v>
      </c>
    </row>
    <row r="28" spans="1:15" x14ac:dyDescent="0.2">
      <c r="A28" s="46" t="s">
        <v>36</v>
      </c>
      <c r="B28" s="89">
        <v>1720</v>
      </c>
      <c r="C28" s="89">
        <v>172</v>
      </c>
      <c r="D28" s="89">
        <v>3071</v>
      </c>
      <c r="E28" s="89">
        <v>2316</v>
      </c>
      <c r="F28" s="89">
        <v>4719</v>
      </c>
      <c r="G28" s="2">
        <f t="shared" si="0"/>
        <v>-1548</v>
      </c>
      <c r="H28" s="2">
        <f t="shared" si="1"/>
        <v>2899</v>
      </c>
      <c r="I28" s="2">
        <f t="shared" si="2"/>
        <v>-755</v>
      </c>
      <c r="J28" s="2">
        <f t="shared" si="3"/>
        <v>2403</v>
      </c>
      <c r="K28" s="42">
        <f t="shared" si="4"/>
        <v>3.4323253205831759E-3</v>
      </c>
      <c r="L28" s="42">
        <f t="shared" si="5"/>
        <v>2.0574187289697715E-4</v>
      </c>
      <c r="M28" s="42">
        <f t="shared" si="6"/>
        <v>6.4188045263963147E-3</v>
      </c>
      <c r="N28" s="42">
        <f t="shared" si="7"/>
        <v>6.0140847996343772E-3</v>
      </c>
      <c r="O28" s="42">
        <f t="shared" si="8"/>
        <v>1.1907315214566339E-2</v>
      </c>
    </row>
    <row r="29" spans="1:15" x14ac:dyDescent="0.2">
      <c r="A29" s="49" t="s">
        <v>35</v>
      </c>
      <c r="B29" s="89">
        <v>41856</v>
      </c>
      <c r="C29" s="89">
        <v>41752</v>
      </c>
      <c r="D29" s="89">
        <v>52101</v>
      </c>
      <c r="E29" s="89">
        <v>75769</v>
      </c>
      <c r="F29" s="89">
        <v>81511</v>
      </c>
      <c r="G29" s="2">
        <f t="shared" si="0"/>
        <v>-104</v>
      </c>
      <c r="H29" s="2">
        <f t="shared" si="1"/>
        <v>10349</v>
      </c>
      <c r="I29" s="2">
        <f t="shared" si="2"/>
        <v>23668</v>
      </c>
      <c r="J29" s="2">
        <f t="shared" si="3"/>
        <v>5742</v>
      </c>
      <c r="K29" s="42">
        <f t="shared" si="4"/>
        <v>8.3525237568796165E-2</v>
      </c>
      <c r="L29" s="42">
        <f t="shared" si="5"/>
        <v>4.9942643472061572E-2</v>
      </c>
      <c r="M29" s="42">
        <f t="shared" si="6"/>
        <v>0.10889812264076014</v>
      </c>
      <c r="N29" s="42">
        <f t="shared" si="7"/>
        <v>0.19675353678043916</v>
      </c>
      <c r="O29" s="42">
        <f t="shared" si="8"/>
        <v>0.20567433152246595</v>
      </c>
    </row>
    <row r="30" spans="1:15" x14ac:dyDescent="0.2">
      <c r="A30" s="46" t="s">
        <v>34</v>
      </c>
      <c r="B30" s="89">
        <v>31935</v>
      </c>
      <c r="C30" s="89">
        <v>27544</v>
      </c>
      <c r="D30" s="89">
        <v>75152</v>
      </c>
      <c r="E30" s="89">
        <v>70577</v>
      </c>
      <c r="F30" s="89">
        <v>101925</v>
      </c>
      <c r="G30" s="2">
        <f t="shared" si="0"/>
        <v>-4391</v>
      </c>
      <c r="H30" s="2">
        <f t="shared" si="1"/>
        <v>47608</v>
      </c>
      <c r="I30" s="2">
        <f t="shared" si="2"/>
        <v>-4575</v>
      </c>
      <c r="J30" s="2">
        <f t="shared" si="3"/>
        <v>31348</v>
      </c>
      <c r="K30" s="42">
        <f t="shared" si="4"/>
        <v>6.3727505298153325E-2</v>
      </c>
      <c r="L30" s="42">
        <f t="shared" si="5"/>
        <v>3.2947407831827549E-2</v>
      </c>
      <c r="M30" s="42">
        <f t="shared" si="6"/>
        <v>0.15707782408587947</v>
      </c>
      <c r="N30" s="42">
        <f t="shared" si="7"/>
        <v>0.18327118432806366</v>
      </c>
      <c r="O30" s="42">
        <f t="shared" si="8"/>
        <v>0.25718438297195889</v>
      </c>
    </row>
    <row r="31" spans="1:15" x14ac:dyDescent="0.2">
      <c r="A31" s="23" t="s">
        <v>33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2">
        <f t="shared" si="0"/>
        <v>0</v>
      </c>
      <c r="H31" s="2">
        <f t="shared" si="1"/>
        <v>0</v>
      </c>
      <c r="I31" s="2">
        <f t="shared" si="2"/>
        <v>0</v>
      </c>
      <c r="J31" s="2">
        <f t="shared" si="3"/>
        <v>0</v>
      </c>
      <c r="K31" s="42">
        <f t="shared" si="4"/>
        <v>0</v>
      </c>
      <c r="L31" s="42">
        <f t="shared" si="5"/>
        <v>0</v>
      </c>
      <c r="M31" s="42">
        <f t="shared" si="6"/>
        <v>0</v>
      </c>
      <c r="N31" s="42">
        <f t="shared" si="7"/>
        <v>0</v>
      </c>
      <c r="O31" s="42">
        <f t="shared" si="8"/>
        <v>0</v>
      </c>
    </row>
    <row r="32" spans="1:15" x14ac:dyDescent="0.2">
      <c r="A32" s="23" t="s">
        <v>32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2">
        <f t="shared" si="0"/>
        <v>0</v>
      </c>
      <c r="H32" s="2">
        <f t="shared" si="1"/>
        <v>0</v>
      </c>
      <c r="I32" s="2">
        <f t="shared" si="2"/>
        <v>0</v>
      </c>
      <c r="J32" s="2">
        <f t="shared" si="3"/>
        <v>0</v>
      </c>
      <c r="K32" s="42">
        <f t="shared" si="4"/>
        <v>0</v>
      </c>
      <c r="L32" s="42">
        <f t="shared" si="5"/>
        <v>0</v>
      </c>
      <c r="M32" s="42">
        <f t="shared" si="6"/>
        <v>0</v>
      </c>
      <c r="N32" s="42">
        <f t="shared" si="7"/>
        <v>0</v>
      </c>
      <c r="O32" s="42">
        <f t="shared" si="8"/>
        <v>0</v>
      </c>
    </row>
    <row r="33" spans="1:15" x14ac:dyDescent="0.2">
      <c r="A33" s="4" t="s">
        <v>29</v>
      </c>
      <c r="B33" s="90">
        <v>45199</v>
      </c>
      <c r="C33" s="90">
        <v>363824</v>
      </c>
      <c r="D33" s="90">
        <v>-24050</v>
      </c>
      <c r="E33" s="90">
        <v>2895</v>
      </c>
      <c r="F33" s="90">
        <v>-25123</v>
      </c>
      <c r="G33" s="3">
        <f t="shared" si="0"/>
        <v>318625</v>
      </c>
      <c r="H33" s="3">
        <f t="shared" si="1"/>
        <v>-387874</v>
      </c>
      <c r="I33" s="3">
        <f t="shared" si="2"/>
        <v>26945</v>
      </c>
      <c r="J33" s="3">
        <f t="shared" si="3"/>
        <v>-28018</v>
      </c>
      <c r="K33" s="43">
        <f t="shared" si="4"/>
        <v>9.0196321026185453E-2</v>
      </c>
      <c r="L33" s="43">
        <f t="shared" si="5"/>
        <v>0.43519669281901052</v>
      </c>
      <c r="M33" s="43">
        <f t="shared" si="6"/>
        <v>-5.0267746291055473E-2</v>
      </c>
      <c r="N33" s="43">
        <f t="shared" si="7"/>
        <v>7.5176059995429711E-3</v>
      </c>
      <c r="O33" s="43">
        <f t="shared" si="8"/>
        <v>-6.3392133955403704E-2</v>
      </c>
    </row>
    <row r="34" spans="1:15" x14ac:dyDescent="0.2">
      <c r="A34" s="23" t="s">
        <v>24</v>
      </c>
      <c r="B34" s="89">
        <v>161677</v>
      </c>
      <c r="C34" s="89">
        <v>153323</v>
      </c>
      <c r="D34" s="89">
        <v>151884</v>
      </c>
      <c r="E34" s="89">
        <v>132992</v>
      </c>
      <c r="F34" s="89">
        <v>82413</v>
      </c>
      <c r="G34" s="2">
        <f t="shared" si="0"/>
        <v>-8354</v>
      </c>
      <c r="H34" s="2">
        <f t="shared" si="1"/>
        <v>-1439</v>
      </c>
      <c r="I34" s="2">
        <f t="shared" si="2"/>
        <v>-18892</v>
      </c>
      <c r="J34" s="2">
        <f t="shared" si="3"/>
        <v>-50579</v>
      </c>
      <c r="K34" s="42">
        <f t="shared" si="4"/>
        <v>0.3226325935208873</v>
      </c>
      <c r="L34" s="42">
        <f t="shared" si="5"/>
        <v>0.18340093708246064</v>
      </c>
      <c r="M34" s="42">
        <f t="shared" si="6"/>
        <v>0.31745806144160787</v>
      </c>
      <c r="N34" s="42">
        <f t="shared" si="7"/>
        <v>0.34534765357209629</v>
      </c>
      <c r="O34" s="42">
        <f t="shared" si="8"/>
        <v>0.20795032184319889</v>
      </c>
    </row>
    <row r="35" spans="1:15" x14ac:dyDescent="0.2">
      <c r="A35" s="4" t="s">
        <v>30</v>
      </c>
      <c r="B35" s="90">
        <v>662795</v>
      </c>
      <c r="C35" s="90">
        <v>989322</v>
      </c>
      <c r="D35" s="90">
        <v>630322</v>
      </c>
      <c r="E35" s="90">
        <v>518088</v>
      </c>
      <c r="F35" s="90">
        <v>394912</v>
      </c>
      <c r="G35" s="3">
        <f t="shared" si="0"/>
        <v>326527</v>
      </c>
      <c r="H35" s="3">
        <f t="shared" si="1"/>
        <v>-359000</v>
      </c>
      <c r="I35" s="3">
        <f t="shared" si="2"/>
        <v>-112234</v>
      </c>
      <c r="J35" s="3">
        <f t="shared" si="3"/>
        <v>-123176</v>
      </c>
      <c r="K35" s="43">
        <f t="shared" si="4"/>
        <v>1.3226325935208874</v>
      </c>
      <c r="L35" s="43">
        <f t="shared" si="5"/>
        <v>1.1834009370824605</v>
      </c>
      <c r="M35" s="43">
        <f t="shared" si="6"/>
        <v>1.3174580614416078</v>
      </c>
      <c r="N35" s="43">
        <f t="shared" si="7"/>
        <v>1.3453476535720963</v>
      </c>
      <c r="O35" s="43">
        <f t="shared" si="8"/>
        <v>0.99646994405908496</v>
      </c>
    </row>
    <row r="36" spans="1:15" x14ac:dyDescent="0.2">
      <c r="A36" s="47" t="s">
        <v>21</v>
      </c>
      <c r="B36" s="89">
        <v>0</v>
      </c>
      <c r="C36" s="89">
        <v>0</v>
      </c>
      <c r="D36" s="89">
        <v>0</v>
      </c>
      <c r="E36" s="89">
        <v>0</v>
      </c>
      <c r="F36" s="89">
        <v>61200</v>
      </c>
      <c r="G36" s="2">
        <f t="shared" si="0"/>
        <v>0</v>
      </c>
      <c r="H36" s="2">
        <f t="shared" si="1"/>
        <v>0</v>
      </c>
      <c r="I36" s="2">
        <f t="shared" si="2"/>
        <v>0</v>
      </c>
      <c r="J36" s="2">
        <f t="shared" si="3"/>
        <v>61200</v>
      </c>
      <c r="K36" s="42">
        <f t="shared" si="4"/>
        <v>0</v>
      </c>
      <c r="L36" s="42">
        <f t="shared" si="5"/>
        <v>0</v>
      </c>
      <c r="M36" s="42">
        <f t="shared" si="6"/>
        <v>0</v>
      </c>
      <c r="N36" s="42">
        <f t="shared" si="7"/>
        <v>0</v>
      </c>
      <c r="O36" s="42">
        <f t="shared" si="8"/>
        <v>0.15442417697212543</v>
      </c>
    </row>
    <row r="37" spans="1:15" x14ac:dyDescent="0.2">
      <c r="A37" s="46" t="s">
        <v>22</v>
      </c>
      <c r="B37" s="89">
        <v>0</v>
      </c>
      <c r="C37" s="89">
        <v>0</v>
      </c>
      <c r="D37" s="89">
        <v>0</v>
      </c>
      <c r="E37" s="89">
        <v>0</v>
      </c>
      <c r="F37" s="89">
        <v>9464</v>
      </c>
      <c r="G37" s="2">
        <f t="shared" si="0"/>
        <v>0</v>
      </c>
      <c r="H37" s="2">
        <f t="shared" si="1"/>
        <v>0</v>
      </c>
      <c r="I37" s="2">
        <f t="shared" si="2"/>
        <v>0</v>
      </c>
      <c r="J37" s="2">
        <f t="shared" si="3"/>
        <v>9464</v>
      </c>
      <c r="K37" s="42">
        <f t="shared" si="4"/>
        <v>0</v>
      </c>
      <c r="L37" s="42">
        <f t="shared" si="5"/>
        <v>0</v>
      </c>
      <c r="M37" s="42">
        <f t="shared" si="6"/>
        <v>0</v>
      </c>
      <c r="N37" s="42">
        <f t="shared" si="7"/>
        <v>0</v>
      </c>
      <c r="O37" s="42">
        <f t="shared" si="8"/>
        <v>2.3880235471637173E-2</v>
      </c>
    </row>
    <row r="38" spans="1:15" x14ac:dyDescent="0.2">
      <c r="A38" s="23" t="s">
        <v>23</v>
      </c>
      <c r="B38" s="89">
        <v>0</v>
      </c>
      <c r="C38" s="89">
        <v>0</v>
      </c>
      <c r="D38" s="89">
        <v>0</v>
      </c>
      <c r="E38" s="89">
        <v>0</v>
      </c>
      <c r="F38" s="89">
        <v>9830</v>
      </c>
      <c r="G38" s="2">
        <f t="shared" si="0"/>
        <v>0</v>
      </c>
      <c r="H38" s="2">
        <f t="shared" si="1"/>
        <v>0</v>
      </c>
      <c r="I38" s="2">
        <f t="shared" si="2"/>
        <v>0</v>
      </c>
      <c r="J38" s="2">
        <f t="shared" si="3"/>
        <v>9830</v>
      </c>
      <c r="K38" s="42">
        <f t="shared" si="4"/>
        <v>0</v>
      </c>
      <c r="L38" s="42">
        <f t="shared" si="5"/>
        <v>0</v>
      </c>
      <c r="M38" s="42">
        <f t="shared" si="6"/>
        <v>0</v>
      </c>
      <c r="N38" s="42">
        <f t="shared" si="7"/>
        <v>0</v>
      </c>
      <c r="O38" s="42">
        <f t="shared" si="8"/>
        <v>2.4803752608431259E-2</v>
      </c>
    </row>
    <row r="39" spans="1:15" x14ac:dyDescent="0.2">
      <c r="A39" s="4" t="s">
        <v>31</v>
      </c>
      <c r="B39" s="90">
        <v>0</v>
      </c>
      <c r="C39" s="90">
        <v>0</v>
      </c>
      <c r="D39" s="90">
        <v>0</v>
      </c>
      <c r="E39" s="90">
        <v>0</v>
      </c>
      <c r="F39" s="90">
        <v>41906</v>
      </c>
      <c r="G39" s="3">
        <f t="shared" si="0"/>
        <v>0</v>
      </c>
      <c r="H39" s="3">
        <f t="shared" si="1"/>
        <v>0</v>
      </c>
      <c r="I39" s="3">
        <f t="shared" si="2"/>
        <v>0</v>
      </c>
      <c r="J39" s="3">
        <f t="shared" si="3"/>
        <v>41906</v>
      </c>
      <c r="K39" s="42">
        <f t="shared" si="4"/>
        <v>0</v>
      </c>
      <c r="L39" s="42">
        <f t="shared" si="5"/>
        <v>0</v>
      </c>
      <c r="M39" s="42">
        <f t="shared" si="6"/>
        <v>0</v>
      </c>
      <c r="N39" s="42">
        <f t="shared" si="7"/>
        <v>0</v>
      </c>
      <c r="O39" s="42">
        <f t="shared" si="8"/>
        <v>0.105740188892057</v>
      </c>
    </row>
    <row r="40" spans="1:15" x14ac:dyDescent="0.2">
      <c r="A40" s="4" t="s">
        <v>16</v>
      </c>
      <c r="B40" s="90">
        <f>B35-B34+B36-B37-B38+B39</f>
        <v>501118</v>
      </c>
      <c r="C40" s="90">
        <f t="shared" ref="C40:F40" si="9">C35-C34+C36-C37-C38+C39</f>
        <v>835999</v>
      </c>
      <c r="D40" s="90">
        <f t="shared" si="9"/>
        <v>478438</v>
      </c>
      <c r="E40" s="90">
        <f t="shared" si="9"/>
        <v>385096</v>
      </c>
      <c r="F40" s="90">
        <f t="shared" si="9"/>
        <v>396311</v>
      </c>
      <c r="G40" s="3">
        <f t="shared" si="0"/>
        <v>334881</v>
      </c>
      <c r="H40" s="3">
        <f t="shared" si="1"/>
        <v>-357561</v>
      </c>
      <c r="I40" s="3">
        <f t="shared" si="2"/>
        <v>-93342</v>
      </c>
      <c r="J40" s="3">
        <f t="shared" si="3"/>
        <v>11215</v>
      </c>
      <c r="K40" s="43">
        <f t="shared" si="4"/>
        <v>1</v>
      </c>
      <c r="L40" s="43">
        <f t="shared" si="5"/>
        <v>1</v>
      </c>
      <c r="M40" s="43">
        <f t="shared" si="6"/>
        <v>1</v>
      </c>
      <c r="N40" s="43">
        <f t="shared" si="7"/>
        <v>1</v>
      </c>
      <c r="O40" s="43">
        <f t="shared" si="8"/>
        <v>1</v>
      </c>
    </row>
    <row r="41" spans="1:15" x14ac:dyDescent="0.2">
      <c r="F41" s="32"/>
    </row>
    <row r="42" spans="1:15" x14ac:dyDescent="0.2">
      <c r="B42" s="32"/>
      <c r="C42" s="32"/>
      <c r="D42" s="32"/>
      <c r="E42" s="32"/>
      <c r="F42" s="32"/>
    </row>
    <row r="43" spans="1:15" x14ac:dyDescent="0.2">
      <c r="B43" s="71">
        <f>B2</f>
        <v>2018</v>
      </c>
      <c r="C43" s="71">
        <f t="shared" ref="C43:F43" si="10">C2</f>
        <v>2019</v>
      </c>
      <c r="D43" s="71">
        <f t="shared" si="10"/>
        <v>2020</v>
      </c>
      <c r="E43" s="71">
        <f t="shared" si="10"/>
        <v>2021</v>
      </c>
      <c r="F43" s="71">
        <f t="shared" si="10"/>
        <v>2022</v>
      </c>
    </row>
    <row r="44" spans="1:15" x14ac:dyDescent="0.2">
      <c r="A44" s="4" t="s">
        <v>30</v>
      </c>
      <c r="B44" s="77">
        <f>B35</f>
        <v>662795</v>
      </c>
      <c r="C44" s="77">
        <f t="shared" ref="C44:F44" si="11">C35</f>
        <v>989322</v>
      </c>
      <c r="D44" s="77">
        <f t="shared" si="11"/>
        <v>630322</v>
      </c>
      <c r="E44" s="77">
        <f t="shared" si="11"/>
        <v>518088</v>
      </c>
      <c r="F44" s="77">
        <f t="shared" si="11"/>
        <v>394912</v>
      </c>
    </row>
    <row r="45" spans="1:15" x14ac:dyDescent="0.2">
      <c r="A45" s="4" t="s">
        <v>16</v>
      </c>
      <c r="B45" s="77">
        <f>B40</f>
        <v>501118</v>
      </c>
      <c r="C45" s="77">
        <f t="shared" ref="C45:F45" si="12">C40</f>
        <v>835999</v>
      </c>
      <c r="D45" s="77">
        <f t="shared" si="12"/>
        <v>478438</v>
      </c>
      <c r="E45" s="77">
        <f t="shared" si="12"/>
        <v>385096</v>
      </c>
      <c r="F45" s="77">
        <f t="shared" si="12"/>
        <v>396311</v>
      </c>
    </row>
    <row r="46" spans="1:15" x14ac:dyDescent="0.2">
      <c r="A46" s="4" t="s">
        <v>28</v>
      </c>
      <c r="B46" s="77">
        <f>B18</f>
        <v>779273</v>
      </c>
      <c r="C46" s="77">
        <f t="shared" ref="C46:F46" si="13">C18</f>
        <v>778821</v>
      </c>
      <c r="D46" s="77">
        <f t="shared" si="13"/>
        <v>806256</v>
      </c>
      <c r="E46" s="77">
        <f t="shared" si="13"/>
        <v>648185</v>
      </c>
      <c r="F46" s="77">
        <f t="shared" si="13"/>
        <v>502458</v>
      </c>
    </row>
    <row r="47" spans="1:15" x14ac:dyDescent="0.2">
      <c r="A47" s="4" t="s">
        <v>29</v>
      </c>
      <c r="B47" s="77">
        <f>B33</f>
        <v>45199</v>
      </c>
      <c r="C47" s="77">
        <f t="shared" ref="C47:F47" si="14">C33</f>
        <v>363824</v>
      </c>
      <c r="D47" s="77">
        <f t="shared" si="14"/>
        <v>-24050</v>
      </c>
      <c r="E47" s="77">
        <f t="shared" si="14"/>
        <v>2895</v>
      </c>
      <c r="F47" s="77">
        <f t="shared" si="14"/>
        <v>-25123</v>
      </c>
    </row>
    <row r="48" spans="1:15" x14ac:dyDescent="0.2">
      <c r="A48" s="4" t="s">
        <v>31</v>
      </c>
      <c r="B48" s="77">
        <f>B39</f>
        <v>0</v>
      </c>
      <c r="C48" s="77">
        <f t="shared" ref="C48:F48" si="15">C39</f>
        <v>0</v>
      </c>
      <c r="D48" s="77">
        <f t="shared" si="15"/>
        <v>0</v>
      </c>
      <c r="E48" s="77">
        <f t="shared" si="15"/>
        <v>0</v>
      </c>
      <c r="F48" s="77">
        <f t="shared" si="15"/>
        <v>41906</v>
      </c>
    </row>
    <row r="50" spans="1:5" x14ac:dyDescent="0.2">
      <c r="B50" s="71" t="str">
        <f>G2</f>
        <v>1st change</v>
      </c>
      <c r="C50" s="71" t="str">
        <f t="shared" ref="C50:E50" si="16">H2</f>
        <v>2nd change</v>
      </c>
      <c r="D50" s="71" t="str">
        <f t="shared" si="16"/>
        <v>3rd change</v>
      </c>
      <c r="E50" s="71" t="str">
        <f t="shared" si="16"/>
        <v>4th change</v>
      </c>
    </row>
    <row r="51" spans="1:5" x14ac:dyDescent="0.2">
      <c r="A51" s="4" t="s">
        <v>30</v>
      </c>
      <c r="B51" s="77">
        <f>G35</f>
        <v>326527</v>
      </c>
      <c r="C51" s="77">
        <f t="shared" ref="C51:E51" si="17">H35</f>
        <v>-359000</v>
      </c>
      <c r="D51" s="77">
        <f t="shared" si="17"/>
        <v>-112234</v>
      </c>
      <c r="E51" s="77">
        <f t="shared" si="17"/>
        <v>-123176</v>
      </c>
    </row>
    <row r="52" spans="1:5" x14ac:dyDescent="0.2">
      <c r="A52" s="4" t="s">
        <v>16</v>
      </c>
      <c r="B52" s="77">
        <f>G40</f>
        <v>334881</v>
      </c>
      <c r="C52" s="77">
        <f t="shared" ref="C52:E52" si="18">H40</f>
        <v>-357561</v>
      </c>
      <c r="D52" s="77">
        <f t="shared" si="18"/>
        <v>-93342</v>
      </c>
      <c r="E52" s="77">
        <f t="shared" si="18"/>
        <v>11215</v>
      </c>
    </row>
    <row r="53" spans="1:5" x14ac:dyDescent="0.2">
      <c r="A53" s="4" t="s">
        <v>28</v>
      </c>
      <c r="B53" s="77">
        <f>G18</f>
        <v>-452</v>
      </c>
      <c r="C53" s="77">
        <f t="shared" ref="C53:E53" si="19">H18</f>
        <v>27435</v>
      </c>
      <c r="D53" s="77">
        <f t="shared" si="19"/>
        <v>-158071</v>
      </c>
      <c r="E53" s="77">
        <f t="shared" si="19"/>
        <v>-145727</v>
      </c>
    </row>
    <row r="54" spans="1:5" x14ac:dyDescent="0.2">
      <c r="A54" s="4" t="s">
        <v>29</v>
      </c>
      <c r="B54" s="77">
        <f>G33</f>
        <v>318625</v>
      </c>
      <c r="C54" s="77">
        <f t="shared" ref="C54:E54" si="20">H33</f>
        <v>-387874</v>
      </c>
      <c r="D54" s="77">
        <f t="shared" si="20"/>
        <v>26945</v>
      </c>
      <c r="E54" s="77">
        <f t="shared" si="20"/>
        <v>-28018</v>
      </c>
    </row>
    <row r="55" spans="1:5" x14ac:dyDescent="0.2">
      <c r="A55" s="4" t="s">
        <v>31</v>
      </c>
      <c r="B55" s="77">
        <f>G39</f>
        <v>0</v>
      </c>
      <c r="C55" s="77">
        <f t="shared" ref="C55:E55" si="21">H39</f>
        <v>0</v>
      </c>
      <c r="D55" s="77">
        <f t="shared" si="21"/>
        <v>0</v>
      </c>
      <c r="E55" s="77">
        <f t="shared" si="21"/>
        <v>41906</v>
      </c>
    </row>
  </sheetData>
  <sheetProtection algorithmName="SHA-512" hashValue="iRJPZt/9eaa3IPK96B80SRgujpg+Zo8wxO6hd89BAJLprXuxf7gdPRDzWx6RpcyTOteD/7JpK3DL4BLjxma/Pw==" saltValue="ZuCKKZ8bsuWC2LmfCRRa0g==" spinCount="100000" sheet="1" objects="1" scenarios="1" selectLockedCells="1"/>
  <mergeCells count="3">
    <mergeCell ref="G1:J1"/>
    <mergeCell ref="K1:O1"/>
    <mergeCell ref="A1:A2"/>
  </mergeCells>
  <hyperlinks>
    <hyperlink ref="A1:A2" r:id="rId1" display="http://fiu.cms.opf.slu.cz/en/members/heryan-tomas/publications" xr:uid="{00000000-0004-0000-0700-000000000000}"/>
  </hyperlinks>
  <pageMargins left="0.7" right="0.7" top="0.78740157499999996" bottom="0.78740157499999996" header="0.3" footer="0.3"/>
  <pageSetup paperSize="9" scale="4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M36"/>
  <sheetViews>
    <sheetView zoomScaleNormal="100" workbookViewId="0">
      <selection activeCell="K34" sqref="K34"/>
    </sheetView>
  </sheetViews>
  <sheetFormatPr defaultRowHeight="12.75" x14ac:dyDescent="0.2"/>
  <cols>
    <col min="1" max="1" width="69.7109375" customWidth="1"/>
    <col min="2" max="2" width="9" bestFit="1" customWidth="1"/>
    <col min="3" max="4" width="7.7109375" bestFit="1" customWidth="1"/>
    <col min="5" max="5" width="8.140625" bestFit="1" customWidth="1"/>
    <col min="6" max="6" width="10.7109375" customWidth="1"/>
    <col min="8" max="8" width="19.28515625" bestFit="1" customWidth="1"/>
    <col min="9" max="13" width="7.28515625" style="21" bestFit="1" customWidth="1"/>
  </cols>
  <sheetData>
    <row r="1" spans="1:13" ht="33" customHeight="1" x14ac:dyDescent="0.25">
      <c r="A1" s="93" t="s">
        <v>93</v>
      </c>
      <c r="B1" s="5"/>
      <c r="C1" s="6"/>
      <c r="D1" s="6"/>
      <c r="E1" s="6"/>
    </row>
    <row r="2" spans="1:13" ht="33" customHeight="1" thickBot="1" x14ac:dyDescent="0.25">
      <c r="A2" s="94"/>
      <c r="C2" s="6"/>
      <c r="D2" s="6"/>
      <c r="E2" s="6"/>
    </row>
    <row r="3" spans="1:13" ht="17.25" thickTop="1" thickBot="1" x14ac:dyDescent="0.3">
      <c r="A3" s="7" t="s">
        <v>70</v>
      </c>
      <c r="B3" s="71">
        <f>'BALANCE SHEET'!B2</f>
        <v>2018</v>
      </c>
      <c r="C3" s="71">
        <f>'BALANCE SHEET'!C2</f>
        <v>2019</v>
      </c>
      <c r="D3" s="71">
        <f>'BALANCE SHEET'!D2</f>
        <v>2020</v>
      </c>
      <c r="E3" s="71">
        <f>'BALANCE SHEET'!E2</f>
        <v>2021</v>
      </c>
      <c r="F3" s="71">
        <f>'BALANCE SHEET'!F2</f>
        <v>2022</v>
      </c>
      <c r="H3" s="45"/>
      <c r="I3" s="73">
        <f>B3</f>
        <v>2018</v>
      </c>
      <c r="J3" s="73">
        <f t="shared" ref="J3:M4" si="0">C3</f>
        <v>2019</v>
      </c>
      <c r="K3" s="73">
        <f t="shared" si="0"/>
        <v>2020</v>
      </c>
      <c r="L3" s="73">
        <f t="shared" si="0"/>
        <v>2021</v>
      </c>
      <c r="M3" s="73">
        <f t="shared" si="0"/>
        <v>2022</v>
      </c>
    </row>
    <row r="4" spans="1:13" x14ac:dyDescent="0.2">
      <c r="A4" s="61" t="s">
        <v>112</v>
      </c>
      <c r="B4" s="10">
        <f>'BALANCE SHEET'!B4/('BALANCE SHEET'!B16+'BALANCE SHEET'!B15)</f>
        <v>3.1516152425113408E-2</v>
      </c>
      <c r="C4" s="10">
        <f>'BALANCE SHEET'!C4/('BALANCE SHEET'!C16+'BALANCE SHEET'!C15)</f>
        <v>8.6321173600245637E-4</v>
      </c>
      <c r="D4" s="10">
        <f>'BALANCE SHEET'!D4/('BALANCE SHEET'!D16+'BALANCE SHEET'!D15)</f>
        <v>8.089687071346595E-4</v>
      </c>
      <c r="E4" s="10">
        <f>'BALANCE SHEET'!E4/('BALANCE SHEET'!E16+'BALANCE SHEET'!E15)</f>
        <v>3.076657635187802E-4</v>
      </c>
      <c r="F4" s="10">
        <f>'BALANCE SHEET'!F4/('BALANCE SHEET'!F16+'BALANCE SHEET'!F15)</f>
        <v>0</v>
      </c>
      <c r="H4" s="69" t="s">
        <v>105</v>
      </c>
      <c r="I4" s="75">
        <f>B4</f>
        <v>3.1516152425113408E-2</v>
      </c>
      <c r="J4" s="75">
        <f t="shared" si="0"/>
        <v>8.6321173600245637E-4</v>
      </c>
      <c r="K4" s="75">
        <f t="shared" si="0"/>
        <v>8.089687071346595E-4</v>
      </c>
      <c r="L4" s="75">
        <f t="shared" si="0"/>
        <v>3.076657635187802E-4</v>
      </c>
      <c r="M4" s="75">
        <f t="shared" si="0"/>
        <v>0</v>
      </c>
    </row>
    <row r="5" spans="1:13" x14ac:dyDescent="0.2">
      <c r="A5" s="62" t="s">
        <v>83</v>
      </c>
      <c r="B5" s="10">
        <f>('BALANCE SHEET'!B3-'BALANCE SHEET'!B7)/('BALANCE SHEET'!B16+'BALANCE SHEET'!B15)</f>
        <v>1.0422530290759533</v>
      </c>
      <c r="C5" s="10">
        <f>('BALANCE SHEET'!C3-'BALANCE SHEET'!C7)/('BALANCE SHEET'!C16+'BALANCE SHEET'!C15)</f>
        <v>1.169354052866433</v>
      </c>
      <c r="D5" s="10">
        <f>('BALANCE SHEET'!D3-'BALANCE SHEET'!D7)/('BALANCE SHEET'!D16+'BALANCE SHEET'!D15)</f>
        <v>0.85029278444362066</v>
      </c>
      <c r="E5" s="10">
        <f>('BALANCE SHEET'!E3-'BALANCE SHEET'!E7)/('BALANCE SHEET'!E16+'BALANCE SHEET'!E15)</f>
        <v>0.48139080193882872</v>
      </c>
      <c r="F5" s="10">
        <f>('BALANCE SHEET'!F3-'BALANCE SHEET'!F7)/('BALANCE SHEET'!F16+'BALANCE SHEET'!F15)</f>
        <v>0.2357472677258815</v>
      </c>
      <c r="H5" s="69" t="s">
        <v>106</v>
      </c>
      <c r="I5" s="75">
        <f t="shared" ref="I5:I6" si="1">B5</f>
        <v>1.0422530290759533</v>
      </c>
      <c r="J5" s="75">
        <f t="shared" ref="J5:J6" si="2">C5</f>
        <v>1.169354052866433</v>
      </c>
      <c r="K5" s="75">
        <f t="shared" ref="K5:K6" si="3">D5</f>
        <v>0.85029278444362066</v>
      </c>
      <c r="L5" s="75">
        <f t="shared" ref="L5:L6" si="4">E5</f>
        <v>0.48139080193882872</v>
      </c>
      <c r="M5" s="75">
        <f t="shared" ref="M5:M6" si="5">F5</f>
        <v>0.2357472677258815</v>
      </c>
    </row>
    <row r="6" spans="1:13" x14ac:dyDescent="0.2">
      <c r="A6" s="62" t="s">
        <v>84</v>
      </c>
      <c r="B6" s="10">
        <f>'BALANCE SHEET'!B3/('BALANCE SHEET'!B16+'BALANCE SHEET'!B15)</f>
        <v>1.1385419147888778</v>
      </c>
      <c r="C6" s="10">
        <f>'BALANCE SHEET'!C3/('BALANCE SHEET'!C16+'BALANCE SHEET'!C15)</f>
        <v>1.2526902972794582</v>
      </c>
      <c r="D6" s="10">
        <f>'BALANCE SHEET'!D3/('BALANCE SHEET'!D16+'BALANCE SHEET'!D15)</f>
        <v>0.93281648233736836</v>
      </c>
      <c r="E6" s="10">
        <f>'BALANCE SHEET'!E3/('BALANCE SHEET'!E16+'BALANCE SHEET'!E15)</f>
        <v>0.55193863785754693</v>
      </c>
      <c r="F6" s="10">
        <f>'BALANCE SHEET'!F3/('BALANCE SHEET'!F16+'BALANCE SHEET'!F15)</f>
        <v>0.24003367133815393</v>
      </c>
      <c r="H6" s="69" t="s">
        <v>107</v>
      </c>
      <c r="I6" s="75">
        <f t="shared" si="1"/>
        <v>1.1385419147888778</v>
      </c>
      <c r="J6" s="75">
        <f t="shared" si="2"/>
        <v>1.2526902972794582</v>
      </c>
      <c r="K6" s="75">
        <f t="shared" si="3"/>
        <v>0.93281648233736836</v>
      </c>
      <c r="L6" s="75">
        <f t="shared" si="4"/>
        <v>0.55193863785754693</v>
      </c>
      <c r="M6" s="75">
        <f t="shared" si="5"/>
        <v>0.24003367133815393</v>
      </c>
    </row>
    <row r="7" spans="1:13" x14ac:dyDescent="0.2">
      <c r="A7" s="62" t="s">
        <v>73</v>
      </c>
      <c r="B7" s="52">
        <f>'BALANCE SHEET'!B3-('BALANCE SHEET'!B16+'BALANCE SHEET'!B15)</f>
        <v>130866</v>
      </c>
      <c r="C7" s="52">
        <f>'BALANCE SHEET'!C3-('BALANCE SHEET'!C16+'BALANCE SHEET'!C15)</f>
        <v>274876</v>
      </c>
      <c r="D7" s="52">
        <f>'BALANCE SHEET'!D3-('BALANCE SHEET'!D16+'BALANCE SHEET'!D15)</f>
        <v>-75574</v>
      </c>
      <c r="E7" s="52">
        <f>'BALANCE SHEET'!E3-('BALANCE SHEET'!E16+'BALANCE SHEET'!E15)</f>
        <v>-586899</v>
      </c>
      <c r="F7" s="52">
        <f>'BALANCE SHEET'!F3-('BALANCE SHEET'!F16+'BALANCE SHEET'!F15)</f>
        <v>-1078852</v>
      </c>
    </row>
    <row r="8" spans="1:13" x14ac:dyDescent="0.2">
      <c r="A8" s="63" t="s">
        <v>74</v>
      </c>
      <c r="B8" s="29">
        <f>('PROFIT &amp; LOSS STATEMENT'!B3+'PROFIT &amp; LOSS STATEMENT'!B6+'PROFIT &amp; LOSS STATEMENT'!B12+'PROFIT &amp; LOSS STATEMENT'!B19)/'SHARE RATIOS'!B7</f>
        <v>33.884171595372365</v>
      </c>
      <c r="C8" s="29">
        <f>('PROFIT &amp; LOSS STATEMENT'!C3+'PROFIT &amp; LOSS STATEMENT'!C6+'PROFIT &amp; LOSS STATEMENT'!C12+'PROFIT &amp; LOSS STATEMENT'!C19)/'SHARE RATIOS'!C7</f>
        <v>16.937244430215806</v>
      </c>
      <c r="D8" s="29">
        <f>('PROFIT &amp; LOSS STATEMENT'!D3+'PROFIT &amp; LOSS STATEMENT'!D6+'PROFIT &amp; LOSS STATEMENT'!D12+'PROFIT &amp; LOSS STATEMENT'!D19)/'SHARE RATIOS'!D7</f>
        <v>-62.392304231614048</v>
      </c>
      <c r="E8" s="29">
        <f>('PROFIT &amp; LOSS STATEMENT'!E3+'PROFIT &amp; LOSS STATEMENT'!E6+'PROFIT &amp; LOSS STATEMENT'!E12+'PROFIT &amp; LOSS STATEMENT'!E19)/'SHARE RATIOS'!E7</f>
        <v>-8.5012855704303458</v>
      </c>
      <c r="F8" s="29">
        <f>('PROFIT &amp; LOSS STATEMENT'!F3+'PROFIT &amp; LOSS STATEMENT'!F6+'PROFIT &amp; LOSS STATEMENT'!F12+'PROFIT &amp; LOSS STATEMENT'!F19)/'SHARE RATIOS'!F7</f>
        <v>-3.2553594005479898</v>
      </c>
    </row>
    <row r="9" spans="1:13" ht="13.5" thickBot="1" x14ac:dyDescent="0.25">
      <c r="C9" s="6"/>
      <c r="D9" s="6"/>
      <c r="E9" s="6"/>
    </row>
    <row r="10" spans="1:13" ht="16.5" thickBot="1" x14ac:dyDescent="0.3">
      <c r="A10" s="7" t="s">
        <v>71</v>
      </c>
      <c r="B10" s="71">
        <f>'BALANCE SHEET'!B2</f>
        <v>2018</v>
      </c>
      <c r="C10" s="71">
        <f>'BALANCE SHEET'!C2</f>
        <v>2019</v>
      </c>
      <c r="D10" s="71">
        <f>'BALANCE SHEET'!D2</f>
        <v>2020</v>
      </c>
      <c r="E10" s="71">
        <f>'BALANCE SHEET'!E2</f>
        <v>2021</v>
      </c>
      <c r="F10" s="71">
        <f>'BALANCE SHEET'!F2</f>
        <v>2022</v>
      </c>
      <c r="H10" s="45"/>
      <c r="I10" s="73">
        <f>B10</f>
        <v>2018</v>
      </c>
      <c r="J10" s="73">
        <f t="shared" ref="J10:M11" si="6">C10</f>
        <v>2019</v>
      </c>
      <c r="K10" s="73">
        <f t="shared" si="6"/>
        <v>2020</v>
      </c>
      <c r="L10" s="73">
        <f t="shared" si="6"/>
        <v>2021</v>
      </c>
      <c r="M10" s="73">
        <f t="shared" si="6"/>
        <v>2022</v>
      </c>
    </row>
    <row r="11" spans="1:13" x14ac:dyDescent="0.2">
      <c r="A11" s="61" t="s">
        <v>77</v>
      </c>
      <c r="B11" s="51">
        <f>'PROFIT &amp; LOSS STATEMENT'!B40/'BALANCE SHEET'!B13</f>
        <v>0.21976816190775245</v>
      </c>
      <c r="C11" s="51">
        <f>'PROFIT &amp; LOSS STATEMENT'!C40/'BALANCE SHEET'!C13</f>
        <v>0.32466674045465049</v>
      </c>
      <c r="D11" s="51">
        <f>'PROFIT &amp; LOSS STATEMENT'!D40/'BALANCE SHEET'!D13</f>
        <v>0.2073000746550292</v>
      </c>
      <c r="E11" s="51">
        <f>'PROFIT &amp; LOSS STATEMENT'!E40/'BALANCE SHEET'!E13</f>
        <v>0.17704912003236661</v>
      </c>
      <c r="F11" s="51">
        <f>'PROFIT &amp; LOSS STATEMENT'!F40/'BALANCE SHEET'!F13</f>
        <v>0.18869095060843166</v>
      </c>
      <c r="H11" s="69" t="s">
        <v>80</v>
      </c>
      <c r="I11" s="76">
        <f>B11</f>
        <v>0.21976816190775245</v>
      </c>
      <c r="J11" s="76">
        <f t="shared" si="6"/>
        <v>0.32466674045465049</v>
      </c>
      <c r="K11" s="76">
        <f t="shared" si="6"/>
        <v>0.2073000746550292</v>
      </c>
      <c r="L11" s="76">
        <f t="shared" si="6"/>
        <v>0.17704912003236661</v>
      </c>
      <c r="M11" s="76">
        <f t="shared" si="6"/>
        <v>0.18869095060843166</v>
      </c>
    </row>
    <row r="12" spans="1:13" x14ac:dyDescent="0.2">
      <c r="A12" s="62" t="s">
        <v>78</v>
      </c>
      <c r="B12" s="8">
        <f>'PROFIT &amp; LOSS STATEMENT'!B18/'BALANCE SHEET'!B13</f>
        <v>0.34175462632421899</v>
      </c>
      <c r="C12" s="8">
        <f>'PROFIT &amp; LOSS STATEMENT'!C18/'BALANCE SHEET'!C13</f>
        <v>0.30246121761824041</v>
      </c>
      <c r="D12" s="8">
        <f>'PROFIT &amp; LOSS STATEMENT'!D18/'BALANCE SHEET'!D13</f>
        <v>0.34933874188727743</v>
      </c>
      <c r="E12" s="8">
        <f>'PROFIT &amp; LOSS STATEMENT'!E18/'BALANCE SHEET'!E13</f>
        <v>0.29800513084576197</v>
      </c>
      <c r="F12" s="8">
        <f>'PROFIT &amp; LOSS STATEMENT'!F18/'BALANCE SHEET'!F13</f>
        <v>0.2392294881060868</v>
      </c>
      <c r="H12" s="69" t="s">
        <v>79</v>
      </c>
      <c r="I12" s="76">
        <f t="shared" ref="I12:I14" si="7">B12</f>
        <v>0.34175462632421899</v>
      </c>
      <c r="J12" s="76">
        <f t="shared" ref="J12:J14" si="8">C12</f>
        <v>0.30246121761824041</v>
      </c>
      <c r="K12" s="76">
        <f t="shared" ref="K12:K14" si="9">D12</f>
        <v>0.34933874188727743</v>
      </c>
      <c r="L12" s="76">
        <f t="shared" ref="L12:L14" si="10">E12</f>
        <v>0.29800513084576197</v>
      </c>
      <c r="M12" s="76">
        <f t="shared" ref="M12:M14" si="11">F12</f>
        <v>0.2392294881060868</v>
      </c>
    </row>
    <row r="13" spans="1:13" x14ac:dyDescent="0.2">
      <c r="A13" s="62" t="s">
        <v>75</v>
      </c>
      <c r="B13" s="51">
        <f>'PROFIT &amp; LOSS STATEMENT'!B40/'BALANCE SHEET'!B20</f>
        <v>0.47262620203643552</v>
      </c>
      <c r="C13" s="51">
        <f>'PROFIT &amp; LOSS STATEMENT'!C40/'BALANCE SHEET'!C20</f>
        <v>0.68448485493570665</v>
      </c>
      <c r="D13" s="51">
        <f>'PROFIT &amp; LOSS STATEMENT'!D40/'BALANCE SHEET'!D20</f>
        <v>0.5548039960341159</v>
      </c>
      <c r="E13" s="51">
        <f>'PROFIT &amp; LOSS STATEMENT'!E40/'BALANCE SHEET'!E20</f>
        <v>0.51337850826733289</v>
      </c>
      <c r="F13" s="51">
        <f>'PROFIT &amp; LOSS STATEMENT'!F40/'BALANCE SHEET'!F20</f>
        <v>0.59252597742393665</v>
      </c>
      <c r="H13" s="69" t="s">
        <v>81</v>
      </c>
      <c r="I13" s="76">
        <f t="shared" si="7"/>
        <v>0.47262620203643552</v>
      </c>
      <c r="J13" s="76">
        <f t="shared" si="8"/>
        <v>0.68448485493570665</v>
      </c>
      <c r="K13" s="76">
        <f t="shared" si="9"/>
        <v>0.5548039960341159</v>
      </c>
      <c r="L13" s="76">
        <f t="shared" si="10"/>
        <v>0.51337850826733289</v>
      </c>
      <c r="M13" s="76">
        <f t="shared" si="11"/>
        <v>0.59252597742393665</v>
      </c>
    </row>
    <row r="14" spans="1:13" x14ac:dyDescent="0.2">
      <c r="A14" s="62" t="s">
        <v>76</v>
      </c>
      <c r="B14" s="9">
        <f>'PROFIT &amp; LOSS STATEMENT'!B40/('PROFIT &amp; LOSS STATEMENT'!B3+'PROFIT &amp; LOSS STATEMENT'!B6+'PROFIT &amp; LOSS STATEMENT'!B12+'PROFIT &amp; LOSS STATEMENT'!B19)</f>
        <v>0.11300985096586012</v>
      </c>
      <c r="C14" s="9">
        <f>'PROFIT &amp; LOSS STATEMENT'!C40/('PROFIT &amp; LOSS STATEMENT'!C3+'PROFIT &amp; LOSS STATEMENT'!C6+'PROFIT &amp; LOSS STATEMENT'!C12+'PROFIT &amp; LOSS STATEMENT'!C19)</f>
        <v>0.17956685672996334</v>
      </c>
      <c r="D14" s="9">
        <f>'PROFIT &amp; LOSS STATEMENT'!D40/('PROFIT &amp; LOSS STATEMENT'!D3+'PROFIT &amp; LOSS STATEMENT'!D6+'PROFIT &amp; LOSS STATEMENT'!D12+'PROFIT &amp; LOSS STATEMENT'!D19)</f>
        <v>0.10146639531934351</v>
      </c>
      <c r="E14" s="9">
        <f>'PROFIT &amp; LOSS STATEMENT'!E40/('PROFIT &amp; LOSS STATEMENT'!E3+'PROFIT &amp; LOSS STATEMENT'!E6+'PROFIT &amp; LOSS STATEMENT'!E12+'PROFIT &amp; LOSS STATEMENT'!E19)</f>
        <v>7.71828894719922E-2</v>
      </c>
      <c r="F14" s="9">
        <f>'PROFIT &amp; LOSS STATEMENT'!F40/('PROFIT &amp; LOSS STATEMENT'!F3+'PROFIT &amp; LOSS STATEMENT'!F6+'PROFIT &amp; LOSS STATEMENT'!F12+'PROFIT &amp; LOSS STATEMENT'!F19)</f>
        <v>0.11284317909962013</v>
      </c>
      <c r="H14" s="69" t="s">
        <v>82</v>
      </c>
      <c r="I14" s="76">
        <f t="shared" si="7"/>
        <v>0.11300985096586012</v>
      </c>
      <c r="J14" s="76">
        <f t="shared" si="8"/>
        <v>0.17956685672996334</v>
      </c>
      <c r="K14" s="76">
        <f t="shared" si="9"/>
        <v>0.10146639531934351</v>
      </c>
      <c r="L14" s="76">
        <f t="shared" si="10"/>
        <v>7.71828894719922E-2</v>
      </c>
      <c r="M14" s="76">
        <f t="shared" si="11"/>
        <v>0.11284317909962013</v>
      </c>
    </row>
    <row r="15" spans="1:13" ht="13.5" thickBot="1" x14ac:dyDescent="0.25">
      <c r="A15" s="20"/>
      <c r="B15" s="11"/>
      <c r="C15" s="11"/>
      <c r="D15" s="11"/>
      <c r="E15" s="11"/>
    </row>
    <row r="16" spans="1:13" ht="16.5" thickBot="1" x14ac:dyDescent="0.3">
      <c r="A16" s="12" t="s">
        <v>72</v>
      </c>
      <c r="B16" s="71">
        <f>'BALANCE SHEET'!B2</f>
        <v>2018</v>
      </c>
      <c r="C16" s="71">
        <f>'BALANCE SHEET'!C2</f>
        <v>2019</v>
      </c>
      <c r="D16" s="71">
        <f>'BALANCE SHEET'!D2</f>
        <v>2020</v>
      </c>
      <c r="E16" s="71">
        <f>'BALANCE SHEET'!E2</f>
        <v>2021</v>
      </c>
      <c r="F16" s="71">
        <f>'BALANCE SHEET'!F2</f>
        <v>2022</v>
      </c>
      <c r="H16" s="45"/>
      <c r="I16" s="73">
        <f>B16</f>
        <v>2018</v>
      </c>
      <c r="J16" s="73">
        <f t="shared" ref="J16:M16" si="12">C16</f>
        <v>2019</v>
      </c>
      <c r="K16" s="73">
        <f t="shared" si="12"/>
        <v>2020</v>
      </c>
      <c r="L16" s="73">
        <f t="shared" si="12"/>
        <v>2021</v>
      </c>
      <c r="M16" s="73">
        <f t="shared" si="12"/>
        <v>2022</v>
      </c>
    </row>
    <row r="17" spans="1:13" x14ac:dyDescent="0.2">
      <c r="A17" s="64" t="s">
        <v>99</v>
      </c>
      <c r="B17" s="25">
        <f>('PROFIT &amp; LOSS STATEMENT'!B3+'PROFIT &amp; LOSS STATEMENT'!B6+'PROFIT &amp; LOSS STATEMENT'!B12+'PROFIT &amp; LOSS STATEMENT'!B19)/'BALANCE SHEET'!B13</f>
        <v>1.9446814594432447</v>
      </c>
      <c r="C17" s="25">
        <f>('PROFIT &amp; LOSS STATEMENT'!C3+'PROFIT &amp; LOSS STATEMENT'!C6+'PROFIT &amp; LOSS STATEMENT'!C12+'PROFIT &amp; LOSS STATEMENT'!C19)/'BALANCE SHEET'!C13</f>
        <v>1.8080549293285877</v>
      </c>
      <c r="D17" s="25">
        <f>('PROFIT &amp; LOSS STATEMENT'!D3+'PROFIT &amp; LOSS STATEMENT'!D6+'PROFIT &amp; LOSS STATEMENT'!D12+'PROFIT &amp; LOSS STATEMENT'!D19)/'BALANCE SHEET'!D13</f>
        <v>2.0430416789972394</v>
      </c>
      <c r="E17" s="25">
        <f>('PROFIT &amp; LOSS STATEMENT'!E3+'PROFIT &amp; LOSS STATEMENT'!E6+'PROFIT &amp; LOSS STATEMENT'!E12+'PROFIT &amp; LOSS STATEMENT'!E19)/'BALANCE SHEET'!E13</f>
        <v>2.2938907994188718</v>
      </c>
      <c r="F17" s="25">
        <f>('PROFIT &amp; LOSS STATEMENT'!F3+'PROFIT &amp; LOSS STATEMENT'!F6+'PROFIT &amp; LOSS STATEMENT'!F12+'PROFIT &amp; LOSS STATEMENT'!F19)/'BALANCE SHEET'!F13</f>
        <v>1.6721520265026535</v>
      </c>
      <c r="H17" s="74" t="s">
        <v>88</v>
      </c>
      <c r="I17" s="75">
        <f>B20</f>
        <v>7.4867092469903831</v>
      </c>
      <c r="J17" s="75">
        <f t="shared" ref="J17:M17" si="13">C20</f>
        <v>7.1071497765506884</v>
      </c>
      <c r="K17" s="75">
        <f t="shared" si="13"/>
        <v>7.1858439323079484</v>
      </c>
      <c r="L17" s="75">
        <f t="shared" si="13"/>
        <v>6.7601208643290693</v>
      </c>
      <c r="M17" s="75">
        <f t="shared" si="13"/>
        <v>0.63240112401556803</v>
      </c>
    </row>
    <row r="18" spans="1:13" x14ac:dyDescent="0.2">
      <c r="A18" s="65" t="s">
        <v>102</v>
      </c>
      <c r="B18" s="25">
        <f t="shared" ref="B18" si="14">365/B17</f>
        <v>187.69140736524437</v>
      </c>
      <c r="C18" s="25">
        <f t="shared" ref="C18:F18" si="15">365/C17</f>
        <v>201.87439777371196</v>
      </c>
      <c r="D18" s="25">
        <f t="shared" si="15"/>
        <v>178.65519032345361</v>
      </c>
      <c r="E18" s="25">
        <f t="shared" si="15"/>
        <v>159.11829808658203</v>
      </c>
      <c r="F18" s="25">
        <f t="shared" si="15"/>
        <v>218.28158816600327</v>
      </c>
      <c r="H18" s="74" t="s">
        <v>89</v>
      </c>
      <c r="I18" s="75">
        <f>B22</f>
        <v>78.58739941447169</v>
      </c>
      <c r="J18" s="75">
        <f t="shared" ref="J18:M18" si="16">C22</f>
        <v>99.652191899634886</v>
      </c>
      <c r="K18" s="75">
        <f t="shared" si="16"/>
        <v>73.969759944147015</v>
      </c>
      <c r="L18" s="75">
        <f t="shared" si="16"/>
        <v>46.098935622668556</v>
      </c>
      <c r="M18" s="75">
        <f t="shared" si="16"/>
        <v>34.781334325725908</v>
      </c>
    </row>
    <row r="19" spans="1:13" x14ac:dyDescent="0.2">
      <c r="A19" s="66" t="s">
        <v>97</v>
      </c>
      <c r="B19" s="26">
        <f>('PROFIT &amp; LOSS STATEMENT'!B3+'PROFIT &amp; LOSS STATEMENT'!B6+'PROFIT &amp; LOSS STATEMENT'!B12+'PROFIT &amp; LOSS STATEMENT'!B19)/'BALANCE SHEET'!B7</f>
        <v>48.753061987378238</v>
      </c>
      <c r="C19" s="26">
        <f>('PROFIT &amp; LOSS STATEMENT'!C3+'PROFIT &amp; LOSS STATEMENT'!C6+'PROFIT &amp; LOSS STATEMENT'!C12+'PROFIT &amp; LOSS STATEMENT'!C19)/'BALANCE SHEET'!C7</f>
        <v>51.356733919451095</v>
      </c>
      <c r="D19" s="26">
        <f>('PROFIT &amp; LOSS STATEMENT'!D3+'PROFIT &amp; LOSS STATEMENT'!D6+'PROFIT &amp; LOSS STATEMENT'!D12+'PROFIT &amp; LOSS STATEMENT'!D19)/'BALANCE SHEET'!D7</f>
        <v>50.794312183561345</v>
      </c>
      <c r="E19" s="26">
        <f>('PROFIT &amp; LOSS STATEMENT'!E3+'PROFIT &amp; LOSS STATEMENT'!E6+'PROFIT &amp; LOSS STATEMENT'!E12+'PROFIT &amp; LOSS STATEMENT'!E19)/'BALANCE SHEET'!E7</f>
        <v>53.993117479006145</v>
      </c>
      <c r="F19" s="26">
        <f>('PROFIT &amp; LOSS STATEMENT'!F3+'PROFIT &amp; LOSS STATEMENT'!F6+'PROFIT &amp; LOSS STATEMENT'!F12+'PROFIT &amp; LOSS STATEMENT'!F19)/'BALANCE SHEET'!F7</f>
        <v>577.16532456861137</v>
      </c>
      <c r="H19" s="74" t="s">
        <v>90</v>
      </c>
      <c r="I19" s="75">
        <f>B24</f>
        <v>71.531023258310356</v>
      </c>
      <c r="J19" s="75">
        <f t="shared" ref="J19:M19" si="17">C24</f>
        <v>85.282818137648903</v>
      </c>
      <c r="K19" s="75">
        <f t="shared" si="17"/>
        <v>87.076126200258059</v>
      </c>
      <c r="L19" s="75">
        <f t="shared" si="17"/>
        <v>95.823220886856845</v>
      </c>
      <c r="M19" s="75">
        <f t="shared" si="17"/>
        <v>147.53653207200009</v>
      </c>
    </row>
    <row r="20" spans="1:13" x14ac:dyDescent="0.2">
      <c r="A20" s="67" t="s">
        <v>98</v>
      </c>
      <c r="B20" s="19">
        <f t="shared" ref="B20" si="18">365/B19</f>
        <v>7.4867092469903831</v>
      </c>
      <c r="C20" s="19">
        <f t="shared" ref="C20:F20" si="19">365/C19</f>
        <v>7.1071497765506884</v>
      </c>
      <c r="D20" s="19">
        <f t="shared" si="19"/>
        <v>7.1858439323079484</v>
      </c>
      <c r="E20" s="19">
        <f t="shared" si="19"/>
        <v>6.7601208643290693</v>
      </c>
      <c r="F20" s="19">
        <f t="shared" si="19"/>
        <v>0.63240112401556803</v>
      </c>
      <c r="H20" s="69" t="s">
        <v>91</v>
      </c>
      <c r="I20" s="75">
        <f>B25</f>
        <v>-7.0563761561613347</v>
      </c>
      <c r="J20" s="75">
        <f t="shared" ref="J20:M20" si="20">C25</f>
        <v>-14.369373761985983</v>
      </c>
      <c r="K20" s="75">
        <f t="shared" si="20"/>
        <v>13.106366256111045</v>
      </c>
      <c r="L20" s="75">
        <f t="shared" si="20"/>
        <v>49.724285264188289</v>
      </c>
      <c r="M20" s="75">
        <f t="shared" si="20"/>
        <v>112.75519774627418</v>
      </c>
    </row>
    <row r="21" spans="1:13" x14ac:dyDescent="0.2">
      <c r="A21" s="67" t="s">
        <v>100</v>
      </c>
      <c r="B21" s="19">
        <f>('PROFIT &amp; LOSS STATEMENT'!B3+'PROFIT &amp; LOSS STATEMENT'!B6+'PROFIT &amp; LOSS STATEMENT'!B12+'PROFIT &amp; LOSS STATEMENT'!B19)/'BALANCE SHEET'!B5</f>
        <v>4.6445104777546069</v>
      </c>
      <c r="C21" s="19">
        <f>('PROFIT &amp; LOSS STATEMENT'!C3+'PROFIT &amp; LOSS STATEMENT'!C6+'PROFIT &amp; LOSS STATEMENT'!C12+'PROFIT &amp; LOSS STATEMENT'!C19)/'BALANCE SHEET'!C5</f>
        <v>3.6627393039945497</v>
      </c>
      <c r="D21" s="19">
        <f>('PROFIT &amp; LOSS STATEMENT'!D3+'PROFIT &amp; LOSS STATEMENT'!D6+'PROFIT &amp; LOSS STATEMENT'!D12+'PROFIT &amp; LOSS STATEMENT'!D19)/'BALANCE SHEET'!D5</f>
        <v>4.9344488920283602</v>
      </c>
      <c r="E21" s="19">
        <f>('PROFIT &amp; LOSS STATEMENT'!E3+'PROFIT &amp; LOSS STATEMENT'!E6+'PROFIT &amp; LOSS STATEMENT'!E12+'PROFIT &amp; LOSS STATEMENT'!E19)/'BALANCE SHEET'!E5</f>
        <v>7.9177533075300763</v>
      </c>
      <c r="F21" s="19">
        <f>('PROFIT &amp; LOSS STATEMENT'!F3+'PROFIT &amp; LOSS STATEMENT'!F6+'PROFIT &amp; LOSS STATEMENT'!F12+'PROFIT &amp; LOSS STATEMENT'!F19)/'BALANCE SHEET'!F5</f>
        <v>10.494134485519979</v>
      </c>
    </row>
    <row r="22" spans="1:13" x14ac:dyDescent="0.2">
      <c r="A22" s="67" t="s">
        <v>103</v>
      </c>
      <c r="B22" s="19">
        <f t="shared" ref="B22" si="21">365/B21</f>
        <v>78.58739941447169</v>
      </c>
      <c r="C22" s="19">
        <f t="shared" ref="C22:F22" si="22">365/C21</f>
        <v>99.652191899634886</v>
      </c>
      <c r="D22" s="19">
        <f t="shared" si="22"/>
        <v>73.969759944147015</v>
      </c>
      <c r="E22" s="19">
        <f t="shared" si="22"/>
        <v>46.098935622668556</v>
      </c>
      <c r="F22" s="19">
        <f t="shared" si="22"/>
        <v>34.781334325725908</v>
      </c>
    </row>
    <row r="23" spans="1:13" x14ac:dyDescent="0.2">
      <c r="A23" s="67" t="s">
        <v>101</v>
      </c>
      <c r="B23" s="27">
        <f>('PROFIT &amp; LOSS STATEMENT'!B3+'PROFIT &amp; LOSS STATEMENT'!B6+'PROFIT &amp; LOSS STATEMENT'!B12+'PROFIT &amp; LOSS STATEMENT'!B19)/'BALANCE SHEET'!B16</f>
        <v>5.1026810937951304</v>
      </c>
      <c r="C23" s="27">
        <f>('PROFIT &amp; LOSS STATEMENT'!C3+'PROFIT &amp; LOSS STATEMENT'!C6+'PROFIT &amp; LOSS STATEMENT'!C12+'PROFIT &amp; LOSS STATEMENT'!C19)/'BALANCE SHEET'!C16</f>
        <v>4.2798773301660784</v>
      </c>
      <c r="D23" s="27">
        <f>('PROFIT &amp; LOSS STATEMENT'!D3+'PROFIT &amp; LOSS STATEMENT'!D6+'PROFIT &amp; LOSS STATEMENT'!D12+'PROFIT &amp; LOSS STATEMENT'!D19)/'BALANCE SHEET'!D16</f>
        <v>4.1917344733569264</v>
      </c>
      <c r="E23" s="27">
        <f>('PROFIT &amp; LOSS STATEMENT'!E3+'PROFIT &amp; LOSS STATEMENT'!E6+'PROFIT &amp; LOSS STATEMENT'!E12+'PROFIT &amp; LOSS STATEMENT'!E19)/'BALANCE SHEET'!E16</f>
        <v>3.8090975926490023</v>
      </c>
      <c r="F23" s="27">
        <f>('PROFIT &amp; LOSS STATEMENT'!F3+'PROFIT &amp; LOSS STATEMENT'!F6+'PROFIT &amp; LOSS STATEMENT'!F12+'PROFIT &amp; LOSS STATEMENT'!F19)/'BALANCE SHEET'!F16</f>
        <v>2.4739635321092841</v>
      </c>
    </row>
    <row r="24" spans="1:13" ht="13.5" thickBot="1" x14ac:dyDescent="0.25">
      <c r="A24" s="68" t="s">
        <v>104</v>
      </c>
      <c r="B24" s="28">
        <f t="shared" ref="B24" si="23">365/B23</f>
        <v>71.531023258310356</v>
      </c>
      <c r="C24" s="28">
        <f t="shared" ref="C24:F24" si="24">365/C23</f>
        <v>85.282818137648903</v>
      </c>
      <c r="D24" s="28">
        <f t="shared" si="24"/>
        <v>87.076126200258059</v>
      </c>
      <c r="E24" s="28">
        <f t="shared" si="24"/>
        <v>95.823220886856845</v>
      </c>
      <c r="F24" s="28">
        <f t="shared" si="24"/>
        <v>147.53653207200009</v>
      </c>
    </row>
    <row r="25" spans="1:13" x14ac:dyDescent="0.2">
      <c r="A25" s="69" t="s">
        <v>87</v>
      </c>
      <c r="B25" s="13">
        <f t="shared" ref="B25" si="25">B24-B22</f>
        <v>-7.0563761561613347</v>
      </c>
      <c r="C25" s="13">
        <f t="shared" ref="C25:F25" si="26">C24-C22</f>
        <v>-14.369373761985983</v>
      </c>
      <c r="D25" s="13">
        <f t="shared" si="26"/>
        <v>13.106366256111045</v>
      </c>
      <c r="E25" s="13">
        <f t="shared" si="26"/>
        <v>49.724285264188289</v>
      </c>
      <c r="F25" s="13">
        <f t="shared" si="26"/>
        <v>112.75519774627418</v>
      </c>
    </row>
    <row r="26" spans="1:13" ht="13.5" thickBot="1" x14ac:dyDescent="0.25">
      <c r="C26" s="6"/>
      <c r="D26" s="6"/>
      <c r="E26" s="6"/>
    </row>
    <row r="27" spans="1:13" ht="16.5" thickBot="1" x14ac:dyDescent="0.3">
      <c r="A27" s="12" t="s">
        <v>69</v>
      </c>
      <c r="B27" s="71">
        <f>'BALANCE SHEET'!B2</f>
        <v>2018</v>
      </c>
      <c r="C27" s="71">
        <f>'BALANCE SHEET'!C2</f>
        <v>2019</v>
      </c>
      <c r="D27" s="71">
        <f>'BALANCE SHEET'!D2</f>
        <v>2020</v>
      </c>
      <c r="E27" s="71">
        <f>'BALANCE SHEET'!E2</f>
        <v>2021</v>
      </c>
      <c r="F27" s="71">
        <f>'BALANCE SHEET'!F2</f>
        <v>2022</v>
      </c>
      <c r="H27" s="45"/>
      <c r="I27" s="73">
        <f>B27</f>
        <v>2018</v>
      </c>
      <c r="J27" s="73">
        <f t="shared" ref="J27:M29" si="27">C27</f>
        <v>2019</v>
      </c>
      <c r="K27" s="73">
        <f t="shared" si="27"/>
        <v>2020</v>
      </c>
      <c r="L27" s="73">
        <f t="shared" si="27"/>
        <v>2021</v>
      </c>
      <c r="M27" s="73">
        <f t="shared" si="27"/>
        <v>2022</v>
      </c>
    </row>
    <row r="28" spans="1:13" x14ac:dyDescent="0.2">
      <c r="A28" s="66" t="s">
        <v>95</v>
      </c>
      <c r="B28" s="30">
        <f>'BALANCE SHEET'!B14/'BALANCE SHEET'!B13</f>
        <v>0.535006394142299</v>
      </c>
      <c r="C28" s="30">
        <f>'BALANCE SHEET'!C14/'BALANCE SHEET'!C13</f>
        <v>0.51383078085162981</v>
      </c>
      <c r="D28" s="30">
        <f>'BALANCE SHEET'!D14/'BALANCE SHEET'!D13</f>
        <v>0.59989670482320012</v>
      </c>
      <c r="E28" s="30">
        <f>'BALANCE SHEET'!E14/'BALANCE SHEET'!E13</f>
        <v>0.64393723449252438</v>
      </c>
      <c r="F28" s="30">
        <f>'BALANCE SHEET'!F14/'BALANCE SHEET'!F13</f>
        <v>0.68154822269770576</v>
      </c>
      <c r="H28" s="74" t="s">
        <v>108</v>
      </c>
      <c r="I28" s="76">
        <f>B28</f>
        <v>0.535006394142299</v>
      </c>
      <c r="J28" s="76">
        <f t="shared" si="27"/>
        <v>0.51383078085162981</v>
      </c>
      <c r="K28" s="76">
        <f t="shared" si="27"/>
        <v>0.59989670482320012</v>
      </c>
      <c r="L28" s="76">
        <f t="shared" si="27"/>
        <v>0.64393723449252438</v>
      </c>
      <c r="M28" s="76">
        <f t="shared" si="27"/>
        <v>0.68154822269770576</v>
      </c>
    </row>
    <row r="29" spans="1:13" x14ac:dyDescent="0.2">
      <c r="A29" s="67" t="s">
        <v>85</v>
      </c>
      <c r="B29" s="18">
        <f>'BALANCE SHEET'!B20/'BALANCE SHEET'!B13</f>
        <v>0.46499360585770094</v>
      </c>
      <c r="C29" s="18">
        <f>'BALANCE SHEET'!C20/'BALANCE SHEET'!C13</f>
        <v>0.47432275252481121</v>
      </c>
      <c r="D29" s="18">
        <f>'BALANCE SHEET'!D20/'BALANCE SHEET'!D13</f>
        <v>0.37364560482055714</v>
      </c>
      <c r="E29" s="18">
        <f>'BALANCE SHEET'!E20/'BALANCE SHEET'!E13</f>
        <v>0.34487053349761848</v>
      </c>
      <c r="F29" s="18">
        <f>'BALANCE SHEET'!F20/'BALANCE SHEET'!F13</f>
        <v>0.31845177730229424</v>
      </c>
      <c r="H29" s="74" t="s">
        <v>111</v>
      </c>
      <c r="I29" s="76">
        <f>B29</f>
        <v>0.46499360585770094</v>
      </c>
      <c r="J29" s="76">
        <f t="shared" si="27"/>
        <v>0.47432275252481121</v>
      </c>
      <c r="K29" s="76">
        <f t="shared" si="27"/>
        <v>0.37364560482055714</v>
      </c>
      <c r="L29" s="76">
        <f t="shared" si="27"/>
        <v>0.34487053349761848</v>
      </c>
      <c r="M29" s="76">
        <f t="shared" si="27"/>
        <v>0.31845177730229424</v>
      </c>
    </row>
    <row r="30" spans="1:13" x14ac:dyDescent="0.2">
      <c r="A30" s="67" t="s">
        <v>109</v>
      </c>
      <c r="B30" s="24">
        <f>'BALANCE SHEET'!B13/'BALANCE SHEET'!B20</f>
        <v>2.1505672065220263</v>
      </c>
      <c r="C30" s="24">
        <f>'BALANCE SHEET'!C13/'BALANCE SHEET'!C20</f>
        <v>2.1082690945711935</v>
      </c>
      <c r="D30" s="24">
        <f>'BALANCE SHEET'!D13/'BALANCE SHEET'!D20</f>
        <v>2.676332832766088</v>
      </c>
      <c r="E30" s="24">
        <f>'BALANCE SHEET'!E13/'BALANCE SHEET'!E20</f>
        <v>2.8996388582642001</v>
      </c>
      <c r="F30" s="24">
        <f>'BALANCE SHEET'!F13/'BALANCE SHEET'!F20</f>
        <v>3.1401928683561335</v>
      </c>
    </row>
    <row r="31" spans="1:13" x14ac:dyDescent="0.2">
      <c r="A31" s="67" t="s">
        <v>96</v>
      </c>
      <c r="B31" s="24">
        <f>'BALANCE SHEET'!B14/'BALANCE SHEET'!B20</f>
        <v>1.1505672065220263</v>
      </c>
      <c r="C31" s="24">
        <f>'BALANCE SHEET'!C14/'BALANCE SHEET'!C20</f>
        <v>1.0832935551088749</v>
      </c>
      <c r="D31" s="24">
        <f>'BALANCE SHEET'!D14/'BALANCE SHEET'!D20</f>
        <v>1.6055232473865171</v>
      </c>
      <c r="E31" s="24">
        <f>'BALANCE SHEET'!E14/'BALANCE SHEET'!E20</f>
        <v>1.86718542741771</v>
      </c>
      <c r="F31" s="24">
        <f>'BALANCE SHEET'!F14/'BALANCE SHEET'!F20</f>
        <v>2.1401928683561335</v>
      </c>
    </row>
    <row r="32" spans="1:13" x14ac:dyDescent="0.2">
      <c r="A32" s="67" t="s">
        <v>110</v>
      </c>
      <c r="B32" s="31">
        <f>'PROFIT &amp; LOSS STATEMENT'!B18/('PROFIT &amp; LOSS STATEMENT'!B28+'PROFIT &amp; LOSS STATEMENT'!B30)</f>
        <v>23.154746694399048</v>
      </c>
      <c r="C32" s="31">
        <f>'PROFIT &amp; LOSS STATEMENT'!C18/('PROFIT &amp; LOSS STATEMENT'!C28+'PROFIT &amp; LOSS STATEMENT'!C30)</f>
        <v>28.100050512339443</v>
      </c>
      <c r="D32" s="31">
        <f>'PROFIT &amp; LOSS STATEMENT'!D18/('PROFIT &amp; LOSS STATEMENT'!D28+'PROFIT &amp; LOSS STATEMENT'!D30)</f>
        <v>10.30714751415824</v>
      </c>
      <c r="E32" s="31">
        <f>'PROFIT &amp; LOSS STATEMENT'!E18/('PROFIT &amp; LOSS STATEMENT'!E28+'PROFIT &amp; LOSS STATEMENT'!E30)</f>
        <v>8.8922804658883567</v>
      </c>
      <c r="F32" s="31">
        <f>'PROFIT &amp; LOSS STATEMENT'!F18/('PROFIT &amp; LOSS STATEMENT'!F28+'PROFIT &amp; LOSS STATEMENT'!F30)</f>
        <v>4.7115449533025764</v>
      </c>
    </row>
    <row r="33" spans="1:13" x14ac:dyDescent="0.2">
      <c r="A33" s="70" t="s">
        <v>92</v>
      </c>
      <c r="B33" s="50">
        <f>('PROFIT &amp; LOSS STATEMENT'!B28+'PROFIT &amp; LOSS STATEMENT'!B30)/('BALANCE SHEET'!B20+'BALANCE SHEET'!B15)</f>
        <v>2.9629323125574449E-2</v>
      </c>
      <c r="C33" s="50">
        <f>('PROFIT &amp; LOSS STATEMENT'!C28+'PROFIT &amp; LOSS STATEMENT'!C30)/('BALANCE SHEET'!C20+'BALANCE SHEET'!C15)</f>
        <v>2.2692828866300134E-2</v>
      </c>
      <c r="D33" s="50">
        <f>('PROFIT &amp; LOSS STATEMENT'!D28+'PROFIT &amp; LOSS STATEMENT'!D30)/('BALANCE SHEET'!D20+'BALANCE SHEET'!D15)</f>
        <v>9.0708582892196368E-2</v>
      </c>
      <c r="E33" s="50">
        <f>('PROFIT &amp; LOSS STATEMENT'!E28+'PROFIT &amp; LOSS STATEMENT'!E30)/('BALANCE SHEET'!E20+'BALANCE SHEET'!E15)</f>
        <v>9.7174989101758244E-2</v>
      </c>
      <c r="F33" s="50">
        <f>('PROFIT &amp; LOSS STATEMENT'!F28+'PROFIT &amp; LOSS STATEMENT'!F30)/('BALANCE SHEET'!F20+'BALANCE SHEET'!F15)</f>
        <v>0.15944382148463782</v>
      </c>
    </row>
    <row r="34" spans="1:13" ht="13.5" thickBot="1" x14ac:dyDescent="0.25">
      <c r="A34" s="68" t="s">
        <v>86</v>
      </c>
      <c r="B34" s="72" t="str">
        <f>IF(B11&gt;B33,"YES","NO")</f>
        <v>YES</v>
      </c>
      <c r="C34" s="72" t="str">
        <f t="shared" ref="C34:F34" si="28">IF(C11&gt;C33,"YES","NO")</f>
        <v>YES</v>
      </c>
      <c r="D34" s="72" t="str">
        <f t="shared" si="28"/>
        <v>YES</v>
      </c>
      <c r="E34" s="72" t="str">
        <f t="shared" si="28"/>
        <v>YES</v>
      </c>
      <c r="F34" s="72" t="str">
        <f t="shared" si="28"/>
        <v>YES</v>
      </c>
    </row>
    <row r="35" spans="1:13" x14ac:dyDescent="0.2">
      <c r="A35" t="s">
        <v>0</v>
      </c>
      <c r="B35" s="14"/>
      <c r="C35" s="14"/>
      <c r="D35" s="14"/>
      <c r="E35" s="14"/>
      <c r="H35" s="17"/>
      <c r="I35" s="22"/>
      <c r="J35" s="22"/>
      <c r="K35" s="22"/>
      <c r="L35" s="22"/>
      <c r="M35" s="22"/>
    </row>
    <row r="36" spans="1:13" s="17" customFormat="1" x14ac:dyDescent="0.2">
      <c r="A36" s="15"/>
      <c r="B36" s="16"/>
      <c r="C36" s="16"/>
      <c r="D36" s="16"/>
      <c r="E36" s="16"/>
      <c r="H36"/>
      <c r="I36" s="21"/>
      <c r="J36" s="21"/>
      <c r="K36" s="21"/>
      <c r="L36" s="21"/>
      <c r="M36" s="21"/>
    </row>
  </sheetData>
  <sheetProtection algorithmName="SHA-512" hashValue="PxXXFpPR6pdfCf2Y8vYO1goVJmkf+CxwGNEG/Mh4h7RtiVfTkz2e0+1GXw0+lnQWYa9eVfws4IuEUhuf8LoffA==" saltValue="KP+KHx3ivU02IYFtpw46jg==" spinCount="100000" sheet="1" objects="1" scenarios="1" selectLockedCells="1"/>
  <mergeCells count="1">
    <mergeCell ref="A1:A2"/>
  </mergeCells>
  <hyperlinks>
    <hyperlink ref="A1:A2" r:id="rId1" display="http://fiu.cms.opf.slu.cz/en/members/heryan-tomas/publications" xr:uid="{00000000-0004-0000-0A00-000000000000}"/>
  </hyperlinks>
  <pageMargins left="0.7" right="0.7" top="0.78740157499999996" bottom="0.78740157499999996" header="0.3" footer="0.3"/>
  <pageSetup paperSize="9" scale="79" orientation="portrait" r:id="rId2"/>
  <colBreaks count="1" manualBreakCount="1">
    <brk id="6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3</vt:i4>
      </vt:variant>
      <vt:variant>
        <vt:lpstr>Grafy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BALANCE SHEET</vt:lpstr>
      <vt:lpstr>PROFIT &amp; LOSS STATEMENT</vt:lpstr>
      <vt:lpstr>SHARE RATIOS</vt:lpstr>
      <vt:lpstr>Horizontal ASSETS</vt:lpstr>
      <vt:lpstr>Changes ASSETS</vt:lpstr>
      <vt:lpstr>Vertical ASSETS</vt:lpstr>
      <vt:lpstr>Horizont LIABILITIES</vt:lpstr>
      <vt:lpstr>Chang LIABILITIES</vt:lpstr>
      <vt:lpstr>Vert LIABILITIES</vt:lpstr>
      <vt:lpstr>Horizont PROFIT_LOSS</vt:lpstr>
      <vt:lpstr>Change PROF_LOSS</vt:lpstr>
      <vt:lpstr>LIQUIDITY</vt:lpstr>
      <vt:lpstr>RETURN</vt:lpstr>
      <vt:lpstr>ACTIVITY</vt:lpstr>
      <vt:lpstr>DEBT</vt:lpstr>
      <vt:lpstr>'BALANCE SHEET'!Oblast_tisku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Růčková &amp; Heryán</dc:creator>
  <cp:keywords>Financial analysis;SU SBA (CZ)</cp:keywords>
  <cp:lastModifiedBy>her0001</cp:lastModifiedBy>
  <cp:lastPrinted>2017-11-13T08:23:17Z</cp:lastPrinted>
  <dcterms:created xsi:type="dcterms:W3CDTF">2014-02-10T14:34:26Z</dcterms:created>
  <dcterms:modified xsi:type="dcterms:W3CDTF">2023-02-24T12:15:17Z</dcterms:modified>
</cp:coreProperties>
</file>