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mc:AlternateContent xmlns:mc="http://schemas.openxmlformats.org/markup-compatibility/2006">
    <mc:Choice Requires="x15">
      <x15ac:absPath xmlns:x15ac="http://schemas.microsoft.com/office/spreadsheetml/2010/11/ac" url="C:\Users\sim0002\Dropbox\OPF\Výuka\NPMFM\"/>
    </mc:Choice>
  </mc:AlternateContent>
  <xr:revisionPtr revIDLastSave="0" documentId="13_ncr:1_{2FCEDE1B-A6A6-4A2F-B7FE-78AD75255F23}" xr6:coauthVersionLast="36" xr6:coauthVersionMax="36" xr10:uidLastSave="{00000000-0000-0000-0000-000000000000}"/>
  <bookViews>
    <workbookView xWindow="0" yWindow="0" windowWidth="23040" windowHeight="9380" xr2:uid="{00000000-000D-0000-FFFF-FFFF00000000}"/>
  </bookViews>
  <sheets>
    <sheet name="1." sheetId="7" r:id="rId1"/>
    <sheet name="2." sheetId="8" r:id="rId2"/>
    <sheet name="3." sheetId="3" r:id="rId3"/>
    <sheet name="4." sheetId="2" r:id="rId4"/>
    <sheet name="5." sheetId="5" r:id="rId5"/>
    <sheet name="6." sheetId="6" r:id="rId6"/>
  </sheets>
  <externalReferences>
    <externalReference r:id="rId7"/>
    <externalReference r:id="rId8"/>
    <externalReference r:id="rId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8" l="1"/>
  <c r="B29" i="8"/>
  <c r="B28" i="8"/>
  <c r="B27" i="8"/>
  <c r="B26" i="8"/>
  <c r="E15" i="8"/>
  <c r="H22" i="8" s="1"/>
  <c r="C15" i="8"/>
  <c r="C36" i="7"/>
  <c r="B36" i="7"/>
  <c r="C35" i="7"/>
  <c r="B35" i="7"/>
  <c r="C34" i="7"/>
  <c r="B34" i="7"/>
  <c r="C33" i="7"/>
  <c r="B33" i="7"/>
  <c r="C32" i="7"/>
  <c r="B32" i="7"/>
  <c r="H25" i="7"/>
  <c r="E15" i="7"/>
  <c r="C15" i="7"/>
  <c r="C29" i="8" l="1"/>
  <c r="C28" i="8"/>
  <c r="C27" i="8"/>
  <c r="C30" i="8"/>
  <c r="C26" i="8"/>
  <c r="C16" i="3" l="1"/>
  <c r="E16" i="3"/>
  <c r="C65" i="6" l="1"/>
  <c r="B65" i="6"/>
  <c r="B64" i="6"/>
  <c r="C63" i="6"/>
  <c r="C55" i="6"/>
  <c r="B55" i="6"/>
  <c r="B54" i="6"/>
  <c r="C53" i="6"/>
  <c r="C46" i="6"/>
  <c r="C47" i="6" s="1"/>
  <c r="C45" i="6"/>
  <c r="B45" i="6"/>
  <c r="C44" i="6"/>
  <c r="B44" i="6"/>
  <c r="C43" i="6"/>
  <c r="B43" i="6"/>
  <c r="B46" i="6" s="1"/>
  <c r="C35" i="6"/>
  <c r="B35" i="6"/>
  <c r="C34" i="6"/>
  <c r="B34" i="6"/>
  <c r="C33" i="6"/>
  <c r="C36" i="6" s="1"/>
  <c r="B33" i="6"/>
  <c r="B36" i="6" s="1"/>
  <c r="H20" i="6"/>
  <c r="B63" i="6" s="1"/>
  <c r="B66" i="6" s="1"/>
  <c r="D20" i="6"/>
  <c r="B53" i="6" s="1"/>
  <c r="B56" i="6" s="1"/>
  <c r="F45" i="5"/>
  <c r="B45" i="5"/>
  <c r="B46" i="5" s="1"/>
  <c r="F42" i="5"/>
  <c r="E42" i="5"/>
  <c r="D42" i="5"/>
  <c r="C42" i="5"/>
  <c r="B41" i="5"/>
  <c r="F40" i="5"/>
  <c r="F34" i="5"/>
  <c r="E34" i="5"/>
  <c r="D34" i="5"/>
  <c r="C34" i="5"/>
  <c r="F31" i="5"/>
  <c r="E31" i="5"/>
  <c r="D31" i="5"/>
  <c r="C31" i="5"/>
  <c r="F30" i="5"/>
  <c r="E30" i="5"/>
  <c r="D30" i="5"/>
  <c r="C30" i="5"/>
  <c r="F29" i="5"/>
  <c r="E29" i="5"/>
  <c r="D29" i="5"/>
  <c r="C29" i="5"/>
  <c r="F28" i="5"/>
  <c r="E28" i="5"/>
  <c r="D28" i="5"/>
  <c r="C28" i="5"/>
  <c r="F27" i="5"/>
  <c r="F32" i="5" s="1"/>
  <c r="E27" i="5"/>
  <c r="E32" i="5" s="1"/>
  <c r="D27" i="5"/>
  <c r="D32" i="5" s="1"/>
  <c r="C27" i="5"/>
  <c r="C32" i="5" s="1"/>
  <c r="B47" i="6" l="1"/>
  <c r="B48" i="6" s="1"/>
  <c r="B49" i="6" s="1"/>
  <c r="B67" i="6"/>
  <c r="B68" i="6" s="1"/>
  <c r="C37" i="6"/>
  <c r="C38" i="6" s="1"/>
  <c r="C56" i="6"/>
  <c r="B57" i="6"/>
  <c r="B58" i="6" s="1"/>
  <c r="B37" i="6"/>
  <c r="B38" i="6"/>
  <c r="C48" i="6"/>
  <c r="D26" i="6"/>
  <c r="C54" i="6" s="1"/>
  <c r="H26" i="6"/>
  <c r="C64" i="6" s="1"/>
  <c r="C66" i="6" s="1"/>
  <c r="C33" i="5"/>
  <c r="C35" i="5" s="1"/>
  <c r="C37" i="5" s="1"/>
  <c r="D33" i="5"/>
  <c r="D35" i="5" s="1"/>
  <c r="D37" i="5" s="1"/>
  <c r="E35" i="5"/>
  <c r="E37" i="5" s="1"/>
  <c r="E33" i="5"/>
  <c r="F33" i="5"/>
  <c r="F35" i="5" s="1"/>
  <c r="F37" i="5" s="1"/>
  <c r="C67" i="6" l="1"/>
  <c r="C68" i="6" s="1"/>
  <c r="B69" i="6" s="1"/>
  <c r="B59" i="6"/>
  <c r="C57" i="6"/>
  <c r="C58" i="6"/>
  <c r="B39" i="6"/>
  <c r="D38" i="5"/>
  <c r="D39" i="5" s="1"/>
  <c r="D44" i="5" s="1"/>
  <c r="D46" i="5" s="1"/>
  <c r="F38" i="5"/>
  <c r="F39" i="5" s="1"/>
  <c r="F44" i="5" s="1"/>
  <c r="F46" i="5" s="1"/>
  <c r="C38" i="5"/>
  <c r="C39" i="5" s="1"/>
  <c r="C44" i="5" s="1"/>
  <c r="C46" i="5" s="1"/>
  <c r="B48" i="5" s="1"/>
  <c r="E38" i="5"/>
  <c r="E39" i="5" s="1"/>
  <c r="E44" i="5" s="1"/>
  <c r="E46" i="5" s="1"/>
  <c r="B24" i="2" l="1"/>
  <c r="B23" i="2"/>
  <c r="B22" i="2"/>
  <c r="B21" i="2"/>
  <c r="B20" i="2"/>
  <c r="N13" i="2"/>
  <c r="F13" i="2"/>
  <c r="C24" i="2" s="1"/>
  <c r="K10" i="2"/>
  <c r="B37" i="3"/>
  <c r="B36" i="3"/>
  <c r="B35" i="3"/>
  <c r="B34" i="3"/>
  <c r="B33" i="3"/>
  <c r="H26" i="3"/>
  <c r="C23" i="2" l="1"/>
  <c r="C21" i="2"/>
  <c r="C20" i="2"/>
  <c r="C22" i="2"/>
  <c r="C37" i="3"/>
  <c r="C34" i="3"/>
  <c r="C33" i="3"/>
  <c r="C36" i="3"/>
  <c r="C35" i="3"/>
</calcChain>
</file>

<file path=xl/sharedStrings.xml><?xml version="1.0" encoding="utf-8"?>
<sst xmlns="http://schemas.openxmlformats.org/spreadsheetml/2006/main" count="246" uniqueCount="181">
  <si>
    <t xml:space="preserve">Zakreslete do grafu vývoj nezajištěného exportního příjmu v CZK v rozmezí kurzů 2,8  až  3,0  CZK/SEK  a  vývoj  exportního  příjmu  zajištěného  pomocí forwardu. </t>
  </si>
  <si>
    <t>Definujte, v jakém rozmezí devizových kurzů přináší forward Mlékarně Kunín zisk oproti nezajištěné pozici a v jakém rozmezí ztrátu.</t>
  </si>
  <si>
    <t xml:space="preserve">V důsledku obavy ze zhodnocení USD se slovenská slévárna rozhodne zafixovat celkové eurové výdaje na dovoz pomocí termínovaného obchodu a nespekulovat na zhodnocení USD. </t>
  </si>
  <si>
    <t>Příslušný dvouměsíčnímu termínovaný kurz je 1,224 USD / EUR. Definujte, v jakém rozmezí devizových kurzů přináší forward zisk oproti nezajištěné pozici a v jakém rozmezí ztrátu.</t>
  </si>
  <si>
    <t>NPV</t>
  </si>
  <si>
    <t>CF mateřské společnosti</t>
  </si>
  <si>
    <t>CF z aktiv</t>
  </si>
  <si>
    <t>Kurz CZK/SGD</t>
  </si>
  <si>
    <t>Prodejní hodnota</t>
  </si>
  <si>
    <t>Čisté CF</t>
  </si>
  <si>
    <t>Srážková daň</t>
  </si>
  <si>
    <t>Převod mateř. spol.</t>
  </si>
  <si>
    <t>Cash flow po zdanění</t>
  </si>
  <si>
    <t>Přičtené odpisy</t>
  </si>
  <si>
    <t>Daň</t>
  </si>
  <si>
    <t>Zisk před zdaněním</t>
  </si>
  <si>
    <t>Odpisy</t>
  </si>
  <si>
    <t>Režijní náklady</t>
  </si>
  <si>
    <t>Kancelářské prostory</t>
  </si>
  <si>
    <t>Variabilní náklady</t>
  </si>
  <si>
    <t>Tržby</t>
  </si>
  <si>
    <t>Rok</t>
  </si>
  <si>
    <t>Alternativní náklady</t>
  </si>
  <si>
    <t>Zůstatková hodnota S$</t>
  </si>
  <si>
    <t>Roční odpisy</t>
  </si>
  <si>
    <t>Daň ze zisku</t>
  </si>
  <si>
    <t>Režijní náklady S$</t>
  </si>
  <si>
    <t>Kancelářské prostory S$</t>
  </si>
  <si>
    <t>Poptávka</t>
  </si>
  <si>
    <t>Variabilní náklady S$</t>
  </si>
  <si>
    <t>Cena S$</t>
  </si>
  <si>
    <t>Roky</t>
  </si>
  <si>
    <t>Doba trvání projektu</t>
  </si>
  <si>
    <t>Investice v S$</t>
  </si>
  <si>
    <t>Úkol: Vypočtěte NPV a posuďte, zda je projekt pro společnost Elza akceptovatelný. Posuďte, jak by na NPV působil různý vývoj devizových kurzů CZK/SGD.</t>
  </si>
  <si>
    <t>Vše je pro potřeby případové studie zjednodušeno.</t>
  </si>
  <si>
    <t xml:space="preserve">Tabulka rovněž obsahuje roční fixní náklady na kancelářské prostory, roční režijní náklady z pohledu mateřské společnosti, daň ze zisku společnosti v Singapuru, srážkovou daň z dividend v Singapuru. </t>
  </si>
  <si>
    <t xml:space="preserve">Vstupní informace o prodejních cenách produktů, předpokládané poptávce a kurzu singapurského dolaru jsou obsaženy v následující tabulce. </t>
  </si>
  <si>
    <t xml:space="preserve">Konsolidovaný zisk v USD na výrobek = </t>
  </si>
  <si>
    <t>Zisk po zdanění</t>
  </si>
  <si>
    <t>Ostatní provozní náklady</t>
  </si>
  <si>
    <t>Výrobní spotřeba / přímé náklady</t>
  </si>
  <si>
    <t>Prodejní cena</t>
  </si>
  <si>
    <t>Dceřiná</t>
  </si>
  <si>
    <t>Mateřská</t>
  </si>
  <si>
    <t>Daň z příjmu v Belgii ve výši 36% a přímé náklady - 10%</t>
  </si>
  <si>
    <t>Ostatní prozovzní náklady</t>
  </si>
  <si>
    <t>Daň z příjmu v Belgii ve výši 36% a přímé náklady + 10%</t>
  </si>
  <si>
    <t>Při dani z příjmu v Belgii ve výši 36%</t>
  </si>
  <si>
    <t>Daň z příjmu v Belgii</t>
  </si>
  <si>
    <t>Prodejní cena v Belgii USD</t>
  </si>
  <si>
    <t>Ostatní provozní náklady USD</t>
  </si>
  <si>
    <t>Přímé náklady USD</t>
  </si>
  <si>
    <t>Dceřiná společnost v Belgii</t>
  </si>
  <si>
    <t>Daň z příjmu v USA</t>
  </si>
  <si>
    <t>Výrobní spotřeba USD</t>
  </si>
  <si>
    <t>Prodejní cena USD</t>
  </si>
  <si>
    <t>Mateřská společnost v USA</t>
  </si>
  <si>
    <t>l  Jaký vliv bude mít na konsolidovaný zisk zvýšení (resp. snížení) americké prodejní ceny a tedy i přímých nákladů pro belgickou společnost o 10%?</t>
  </si>
  <si>
    <t>l  Jak se změní konsolidovaný čistý zisk, pokud daň ze zisku klesne v Belgii na 36%?</t>
  </si>
  <si>
    <t>l  Kolik činí konsolidovaný čistý zisk?</t>
  </si>
  <si>
    <t>Analýza citlivosti by měla vyčíslit dopad změny daně ze zisku v Belgii a změny přímých nákladů. Společnost chce odpovědět otázky:</t>
  </si>
  <si>
    <t xml:space="preserve">l  Dceřiná společnost prodává výrobky v Belgii za 33 USD za kus. </t>
  </si>
  <si>
    <t>l  Daň z příjmu v Belgii je 42%.</t>
  </si>
  <si>
    <t>l  Ostatní provozní náklady činí 4 USD na kus.</t>
  </si>
  <si>
    <t xml:space="preserve">l  Přímé náklady jsou dány prodejní cenou americké matky, tj. 24 USD na kus. </t>
  </si>
  <si>
    <t>Belgie – dceřiná společnost:</t>
  </si>
  <si>
    <t xml:space="preserve">l  Daň z příjmu v USA je 34%. </t>
  </si>
  <si>
    <t>l  Ostatní provozní náklady činí 3 USD na kus.</t>
  </si>
  <si>
    <t>l  Její výrobní spotřeba činí 16 USD na kus.</t>
  </si>
  <si>
    <t>l  Americká společnost OSKI prodává výrobky na území USA, ale rovněž své dceřiné společnosti do Belgie za cenu 24 USD za kus.</t>
  </si>
  <si>
    <t>USA - mateřská společnost:</t>
  </si>
  <si>
    <t>Vstupní investice</t>
  </si>
  <si>
    <t xml:space="preserve">1. Nejdříve je nutné určit příslušný devizový kurz, při kterém je možné zajistit dané příjmy. Ze zadání je možné určit spotový devizový kurz BID a ASK a také swapové body pro BID a ASK. </t>
  </si>
  <si>
    <t>Vzhledem k tomu, že swapové body pro BID jsou větší než swapové body pro ASK, pak je zřejmé, že měna se bude obchodovat v budoucnu s diskontem a výsledný forwardový kurz zjistíme dle vzorce:</t>
  </si>
  <si>
    <r>
      <t xml:space="preserve"> =&gt; swap</t>
    </r>
    <r>
      <rPr>
        <vertAlign val="subscript"/>
        <sz val="11"/>
        <color rgb="FFFF0000"/>
        <rFont val="Calibri"/>
        <family val="2"/>
        <charset val="238"/>
        <scheme val="minor"/>
      </rPr>
      <t>bid</t>
    </r>
    <r>
      <rPr>
        <sz val="11"/>
        <color rgb="FFFF0000"/>
        <rFont val="Calibri"/>
        <family val="2"/>
        <charset val="238"/>
        <scheme val="minor"/>
      </rPr>
      <t xml:space="preserve"> &gt; swap</t>
    </r>
    <r>
      <rPr>
        <vertAlign val="subscript"/>
        <sz val="11"/>
        <color rgb="FFFF0000"/>
        <rFont val="Calibri"/>
        <family val="2"/>
        <charset val="238"/>
        <scheme val="minor"/>
      </rPr>
      <t xml:space="preserve">ask </t>
    </r>
    <r>
      <rPr>
        <sz val="11"/>
        <color rgb="FFFF0000"/>
        <rFont val="Calibri"/>
        <family val="2"/>
        <charset val="238"/>
        <scheme val="minor"/>
      </rPr>
      <t>=&gt; forward =  spot kurz – swap body převedeny na čísla</t>
    </r>
  </si>
  <si>
    <t>BID</t>
  </si>
  <si>
    <t>ASK</t>
  </si>
  <si>
    <t>Spot CZK/SEK</t>
  </si>
  <si>
    <t>1m swap</t>
  </si>
  <si>
    <t>&gt;</t>
  </si>
  <si>
    <t>F 1m</t>
  </si>
  <si>
    <t xml:space="preserve">2. Mlékárna bude potřebovat prodat švédské koruny (zahraniční příjem) za české koruny (domácí měna). </t>
  </si>
  <si>
    <t xml:space="preserve">Prodej zahraniční měny  SEK bude znamenat dealerův nákup, tedy použití kurzu CZK/SEK BID.   </t>
  </si>
  <si>
    <t>K správnému kurzu můžeme dojít také následováním pravidla vždy horší varianty pro klienta (aby dealer realizoval zisk), budeme k zajištěnému převodu využívat forwardový kurz BID, tedy 2,900 CZK/SEK.</t>
  </si>
  <si>
    <t>3. Dále je nutné určit zajištěný příjem. Z pohledu kotace měníme zahraniční měnu na měnu domácí, když chceme tedy eliminovat SEK a dostat CZK, pak musíme využít násobení. Zajištěný příjem v CZK vypočítáme tedy jako kurz vynásobený příjmem v SEK:</t>
  </si>
  <si>
    <t>příjem v SEK:</t>
  </si>
  <si>
    <t>SEK</t>
  </si>
  <si>
    <t>zajištěný příjem v CZK:</t>
  </si>
  <si>
    <r>
      <t xml:space="preserve">2300000 </t>
    </r>
    <r>
      <rPr>
        <strike/>
        <u/>
        <sz val="11"/>
        <color rgb="FFFF0000"/>
        <rFont val="Calibri"/>
        <family val="2"/>
        <charset val="238"/>
        <scheme val="minor"/>
      </rPr>
      <t>SEK</t>
    </r>
    <r>
      <rPr>
        <u/>
        <sz val="11"/>
        <color rgb="FFFF0000"/>
        <rFont val="Calibri"/>
        <family val="2"/>
        <charset val="238"/>
        <scheme val="minor"/>
      </rPr>
      <t xml:space="preserve"> x 2,900 CZK =</t>
    </r>
  </si>
  <si>
    <t>CZK</t>
  </si>
  <si>
    <r>
      <t>1</t>
    </r>
    <r>
      <rPr>
        <strike/>
        <sz val="11"/>
        <color rgb="FFFF0000"/>
        <rFont val="Calibri"/>
        <family val="2"/>
        <charset val="238"/>
        <scheme val="minor"/>
      </rPr>
      <t xml:space="preserve"> SEK</t>
    </r>
  </si>
  <si>
    <t xml:space="preserve">4.  Dále je nutné určit nezajištěné hypotetické příjmy při různých scénářích vývoje spotového devizového kurzu. Hypotetické kurzy jsou na vás, na jejich určení neexistuje pravidlo. </t>
  </si>
  <si>
    <t>Pro správné vyobrazení je vhodné určit si devizové kurzy nad úrovní a pod úrovní zajištěného devizového kurzu, například:</t>
  </si>
  <si>
    <t>CZK/SEK</t>
  </si>
  <si>
    <t>nezaj. příjem v CZK</t>
  </si>
  <si>
    <t>zaj. příjem v CZK</t>
  </si>
  <si>
    <t>5. V grafickém znázornění lze situaci ukázat následovně:</t>
  </si>
  <si>
    <t xml:space="preserve"> =&gt; Jedná se o příjmy, které by měl podnik vždy maximalizovat. Když bude spotový devizový kurz v době vypořádání termínového obchodu nižší než termínový kurz 2.900 CZK/SEK, </t>
  </si>
  <si>
    <t xml:space="preserve">termínový obchod bude pro podnik přínosný, protože prodá termínově SEK výhodněji než na spotovém trhu, tedy vzniká hypotetický zisk z termínové operace. </t>
  </si>
  <si>
    <t>Když však bude spotový kurz vyšší než termínový, podnik by mohl SEK prodat na spotovém trhu výhodněji, čímž vzniká hypotetická ztráta z termínové operace.</t>
  </si>
  <si>
    <t xml:space="preserve">1. Nejdříve je nutné určit zajištěné a hypotetické výdaje při různých scénářích vývoje spotového devizového kurzu. </t>
  </si>
  <si>
    <t>Z pohledu kotace měníme domácí měnu na měnu zahraniční, když chceme tedy eliminovat USD a dostat EUR, pak musíme využít dělení. Zajištěné výdaje v EUR vypočítáme tedy jako výdaje v USD vydělené forwardový kurzem 1,224 USD/EUR:</t>
  </si>
  <si>
    <t>výdaje v USD:</t>
  </si>
  <si>
    <t>USD</t>
  </si>
  <si>
    <t>F2m USD/EUR</t>
  </si>
  <si>
    <t>USD/EUR</t>
  </si>
  <si>
    <t>F2m EUR/USD</t>
  </si>
  <si>
    <t>EUR/USD</t>
  </si>
  <si>
    <t>(alternativní výpočet)</t>
  </si>
  <si>
    <t>výdaje v EUR:</t>
  </si>
  <si>
    <r>
      <t>3000000</t>
    </r>
    <r>
      <rPr>
        <strike/>
        <u/>
        <sz val="11"/>
        <color rgb="FFFF0000"/>
        <rFont val="Calibri"/>
        <family val="2"/>
        <charset val="238"/>
        <scheme val="minor"/>
      </rPr>
      <t xml:space="preserve"> USD</t>
    </r>
  </si>
  <si>
    <t>EUR</t>
  </si>
  <si>
    <r>
      <t xml:space="preserve">3000000 </t>
    </r>
    <r>
      <rPr>
        <i/>
        <strike/>
        <sz val="11"/>
        <color rgb="FFFF0000"/>
        <rFont val="Calibri"/>
        <family val="2"/>
        <charset val="238"/>
        <scheme val="minor"/>
      </rPr>
      <t>USD</t>
    </r>
    <r>
      <rPr>
        <i/>
        <sz val="11"/>
        <color rgb="FFFF0000"/>
        <rFont val="Calibri"/>
        <family val="2"/>
        <charset val="238"/>
        <scheme val="minor"/>
      </rPr>
      <t xml:space="preserve"> x </t>
    </r>
    <r>
      <rPr>
        <i/>
        <u/>
        <sz val="11"/>
        <color rgb="FFFF0000"/>
        <rFont val="Calibri"/>
        <family val="2"/>
        <charset val="238"/>
        <scheme val="minor"/>
      </rPr>
      <t>0,81699346 EUR</t>
    </r>
  </si>
  <si>
    <r>
      <t xml:space="preserve">1,224 </t>
    </r>
    <r>
      <rPr>
        <strike/>
        <sz val="11"/>
        <color rgb="FFFF0000"/>
        <rFont val="Calibri"/>
        <family val="2"/>
        <charset val="238"/>
        <scheme val="minor"/>
      </rPr>
      <t>USD</t>
    </r>
    <r>
      <rPr>
        <sz val="11"/>
        <color rgb="FFFF0000"/>
        <rFont val="Calibri"/>
        <family val="2"/>
        <charset val="238"/>
        <scheme val="minor"/>
      </rPr>
      <t>/EUR</t>
    </r>
  </si>
  <si>
    <r>
      <t xml:space="preserve">1 </t>
    </r>
    <r>
      <rPr>
        <i/>
        <strike/>
        <sz val="11"/>
        <color rgb="FFFF0000"/>
        <rFont val="Calibri"/>
        <family val="2"/>
        <charset val="238"/>
        <scheme val="minor"/>
      </rPr>
      <t>USD</t>
    </r>
  </si>
  <si>
    <t>2. Dále je nutné určit nezajištěné hypotetické výdaje při různých scénářích vývoje spotového devizového kurzu.</t>
  </si>
  <si>
    <t>Hypotetické kurzy jsou na vás, na jejich určení neexistuje pravidlo. Pro správné vyobrazení je nutné zařadit zajištěný devizový kurz a je vhodné určit si devizové kurzy nad úrovní a pod úrovní zajištěného devizového kurzu, například:</t>
  </si>
  <si>
    <t>nezaj. výdaj v EUR</t>
  </si>
  <si>
    <t>zaj. výdaj v EUR</t>
  </si>
  <si>
    <t xml:space="preserve"> =&gt; Jedná se o výdaje, které by měl podnik vždy minimalizovat. Když bude spotový devizový kurz v době vypořádání termínového obchodu nižší než termínový kurz 1.224 USD/EUR, </t>
  </si>
  <si>
    <t>termínový obchod bude pro podnik přínosný, protože nakoupí termínově USD výhodněji než na spotovém trhu, tedy vzniká hypotetický zisk z termínové operace.</t>
  </si>
  <si>
    <t xml:space="preserve"> Když však bude spotový kurz vyšší než termínový, podnik by mohl USD nakoupit na spotovém trhu výhodněji, čímž vzniká hypotetická ztráta z termínové operace.</t>
  </si>
  <si>
    <t>Převedeno vygenerované CF v CZK</t>
  </si>
  <si>
    <t>NPV&gt;0 =&gt; výhodné</t>
  </si>
  <si>
    <t xml:space="preserve">Do projektu se vyplatí investivat, jelikož NPV je vyšší než 0. </t>
  </si>
  <si>
    <t>NPV lze vypočíst v exceli jako suma počáteční investice (se záporným znaménkem, jelikož se jedná o záporné cash flow) a čisté současné hodnoty všech dalších čistých cash flow  (funkce "ČISTÁ.SOUČHODNOTA": sazba = alternativní náklady, hodnota= označení všech CF od 1. roku po investici až po ukonení investice).</t>
  </si>
  <si>
    <t>Druhý způsob výpočtu je mauálním dosazením hodnot do vzorce na výpočet NPV:</t>
  </si>
  <si>
    <t>Pozn.: Do zadání lze nasimulovat různé predikce vývoje devizového kurzu CZK/SGD. Pokud budete simulovat znehodnocení SGD vůči CZK (pokles kótovaného devizového kurzu), pak se to projeví ve snížení NPV. Naopak, pokud budete  simulovat zhodnocení SGD vůči CZK (růst kótovaného devizového kurzu), pak se to projeví ve zvýšení NPV.</t>
  </si>
  <si>
    <t>prodejní cena +10%</t>
  </si>
  <si>
    <t>prodejní cena -10%</t>
  </si>
  <si>
    <t>přímé náklady +10%</t>
  </si>
  <si>
    <t>přímé náklady -10%</t>
  </si>
  <si>
    <t>Nová daňová sazba</t>
  </si>
  <si>
    <t>Z výše uvedeného příkladu je zřejmé, že korporace by měly logicky usilovat o zdanění zisků v zemi, kde je nižší daňové zatížení. K tomuto účelu mohou sloužit například vnitropodnikové obchody (viz příklad výše) za tzv. transferové ceny.</t>
  </si>
  <si>
    <t xml:space="preserve">Převodní neboli transferové ceny jsou zjednodušeně ceny uplatňované u transakcí mezi dvěma propojenými daňovými subjekty. </t>
  </si>
  <si>
    <t>Vzhledem k platným regulacím musí být však transferové ceny stanoveny stejným způsobem, jakým by postupovaly u externích podniků, v kalkulaci by měl být uplatňován tržní přístup. (právě kvůli tendencím přesouvat předmět daně do zemí, kde je nižší sazba daně ze zisku.</t>
  </si>
  <si>
    <t>Korporace by měla být u vnitropodnikových obchodů schopna prokázat skutečné plnění, skutečné vlastnictví příjmů, uskutečnění deklarované transakce, zda vykazované náklady souvisí s ekonomickou činností společnosti, správné nastavení cen, atd.</t>
  </si>
  <si>
    <t>U poskytování služeb v rámci vnitrpodnikových obchodů by měla být korporace schopna, vedle správné výše nastavení transferové ceny,  prokázat také to, zda tyto služby byly skutečně poskytnuty (tzv. substance test) a zda měly pro firmu skutečný ekonomický přínos (tzv. benefit test).</t>
  </si>
  <si>
    <t xml:space="preserve">Finanční manažer podniku se obává znehodnocení SEK vůči CZK, a proto uzavře forwardový obchod. Aktuální 1m swap kurz je 03 – 02. </t>
  </si>
  <si>
    <t>03</t>
  </si>
  <si>
    <t>02</t>
  </si>
  <si>
    <t xml:space="preserve">1. Váš podnik vyvezl do Polska produkty za 5 800 000 PLN. Platbu za vývoz obdržíte za 60 dnů. Současný spot kurz CZK/PLN je 5,32 – 5,47. </t>
  </si>
  <si>
    <t xml:space="preserve">Finanční manažer podniku se obává nepříznivého vývoje devizového kurzu PLN, a proto uzavře forwardový obchod. Aktuální 2m swap kurz je 33 – 43. </t>
  </si>
  <si>
    <t xml:space="preserve">Určete kolik podnik obdrží za export do Polska v CZK, pokud se zajistí prostřednictvím forwardu. </t>
  </si>
  <si>
    <t>Definujte, v jakém rozmezí devizových kurzů přináší forward podniku zisk oproti nezajištěné pozici a v jakém rozmezí ztrátu.</t>
  </si>
  <si>
    <t>Vzhledem k tomu, že swapové body pro BID jsou nižší než swapové body pro ASK, pak je zřejmé, že měna se bude obchodovat v budoucnu s prémií a výsledný forwardový kurz zjistíme dle vzorce:</t>
  </si>
  <si>
    <r>
      <t xml:space="preserve"> =&gt; swap</t>
    </r>
    <r>
      <rPr>
        <vertAlign val="subscript"/>
        <sz val="11"/>
        <color rgb="FFFF0000"/>
        <rFont val="Calibri"/>
        <family val="2"/>
        <charset val="238"/>
        <scheme val="minor"/>
      </rPr>
      <t>bid</t>
    </r>
    <r>
      <rPr>
        <sz val="11"/>
        <color rgb="FFFF0000"/>
        <rFont val="Calibri"/>
        <family val="2"/>
        <charset val="238"/>
        <scheme val="minor"/>
      </rPr>
      <t>&lt; swap</t>
    </r>
    <r>
      <rPr>
        <vertAlign val="subscript"/>
        <sz val="11"/>
        <color rgb="FFFF0000"/>
        <rFont val="Calibri"/>
        <family val="2"/>
        <charset val="238"/>
        <scheme val="minor"/>
      </rPr>
      <t xml:space="preserve">ask </t>
    </r>
    <r>
      <rPr>
        <sz val="11"/>
        <color rgb="FFFF0000"/>
        <rFont val="Calibri"/>
        <family val="2"/>
        <charset val="238"/>
        <scheme val="minor"/>
      </rPr>
      <t>=&gt; forward =  spot kurz + swap body převedeny na čísla</t>
    </r>
  </si>
  <si>
    <t>Spot CZK/PLN</t>
  </si>
  <si>
    <t>2m swap</t>
  </si>
  <si>
    <t>&lt;</t>
  </si>
  <si>
    <t>Pozn. Převod na desetinné číslo činíme posunem o 2 desetinné místa, jelikož je kotace Spot CZK/PLN na 2 desteninné místa.</t>
  </si>
  <si>
    <t>F 2m</t>
  </si>
  <si>
    <t xml:space="preserve">2. Podnik bude potřebovat prodat polské zloté (zahraniční příjem) za české koruny (domácí měna). </t>
  </si>
  <si>
    <t xml:space="preserve">Prodej zahraniční měny  PLN bude znamenat dealerův nákup, tedy použití kurzu CZK/PLN BID.   </t>
  </si>
  <si>
    <t>K správnému kurzu můžeme dojít také následováním pravidla vždy horší varianty pro klienta (aby dealer realizoval zisk), budeme k zajištěnému převodu využívat forwardový kurz BID, tedy 5,65 CZK/PLN.</t>
  </si>
  <si>
    <t>3. Dále je nutné určit zajištěný příjem. Z pohledu kotace měníme zahraniční měnu na měnu domácí, když chceme tedy eliminovat PLN a dostat CZK, pak musíme využít násobení. Zajištěný příjem v CZK vypočítáme tedy jako kurz vynásobený příjmem v PLN:</t>
  </si>
  <si>
    <t>příjem v PLN:</t>
  </si>
  <si>
    <t>PLN</t>
  </si>
  <si>
    <t>5800000 PLN x 5,65 CZK =</t>
  </si>
  <si>
    <r>
      <t>1</t>
    </r>
    <r>
      <rPr>
        <strike/>
        <sz val="11"/>
        <color rgb="FFFF0000"/>
        <rFont val="Calibri"/>
        <family val="2"/>
        <charset val="238"/>
        <scheme val="minor"/>
      </rPr>
      <t xml:space="preserve"> PLN</t>
    </r>
  </si>
  <si>
    <t>CZK/PLN</t>
  </si>
  <si>
    <t xml:space="preserve"> =&gt; Jedná se o příjmy, které by měl podnik vždy maximalizovat. Když bude spotový devizový kurz v době vypořádání termínového obchodu nižší než termínový kurz 5,65 CZK/PLN, </t>
  </si>
  <si>
    <t xml:space="preserve">termínový obchod bude pro podnik přínosný, protože prodá termínově PLN výhodněji než na spotovém trhu, tedy vzniká hypotetický zisk z termínové operace. </t>
  </si>
  <si>
    <t>Když však bude spotový kurz vyšší než termínový, podnik by mohl PLN prodat na spotovém trhu výhodněji, čímž vzniká hypotetická ztráta z termínové operace.</t>
  </si>
  <si>
    <t xml:space="preserve">2. Váš podnik dovezl z Polska materiál za 5 800 000 PLN. Platbu za dovoz musíte uhradit za 60 dnů. Současný spot kurz CZK/PLN je 5,32 – 5,47. </t>
  </si>
  <si>
    <t xml:space="preserve">Určete kolik podnik zaplatí za dodávku z Polska v CZK, pokud se zajistí prostřednictvím forwardu. </t>
  </si>
  <si>
    <t xml:space="preserve">1. Nejdříve je nutné určit příslušný devizový kurz, při kterém je možné zajistit dané výdaje. Ze zadání je možné určit spotový devizový kurz BID a ASK a také swapové body pro BID a ASK. </t>
  </si>
  <si>
    <t xml:space="preserve">Váš nákup zahraniční měny  PLN bude znamenat dealerův prodej, tedy použití kurzu CZK/PLN ASK.   </t>
  </si>
  <si>
    <t>výdaj v PLN:</t>
  </si>
  <si>
    <t>zajištěný výdajv CZK:</t>
  </si>
  <si>
    <t>5800000 PLN x 5,90CZK =</t>
  </si>
  <si>
    <t>nezaj. výdaj v CZK</t>
  </si>
  <si>
    <t>zaj. výdaj v CZK</t>
  </si>
  <si>
    <t xml:space="preserve"> =&gt; Jedná se o výdaje, které by měl podnik vždy minimalizovat. Když bude spotový devizový kurz v době vypořádání termínového obchodu nižší než termínový kurz 5,9 CZK/PLN, </t>
  </si>
  <si>
    <t>termínový obchod bude pro podnik nevýhodný, protože nakoupí termínově PLN za vyšší kurz než na spotovém trhu, tedy vzniká hypotetická ztráta z termínové operace.</t>
  </si>
  <si>
    <t xml:space="preserve"> Když však bude spotový kurz vyšší než termínový, podnik nakoupí PLN v rámci forwardového kontraktu výhodněji než na spotovém trhu, čímž vzniká hypotetický zisk z termínové operace.</t>
  </si>
  <si>
    <t xml:space="preserve">3. Mlékárna Kunín, a.s. vyvezla do Švédska mléčnou rýži za 2,3 mil. SEK. Platbu za vývoz obdrží za 30 dnů. Současný spot kurz CZK/SEK je 2,93 – 2,94. </t>
  </si>
  <si>
    <t xml:space="preserve">4. Slévárna v Slovenské republice dováží hliník z Ukrajiny. Celková cena dodávky, kterou musí importér zaplatit ukrajinskému producentovi je 3 mil. USD a splatnost je 60 dnů. </t>
  </si>
  <si>
    <t>5. Česká společnost Elza, spol. s r.o. hodlá založit dceřinou společnost v Singapuru a vyrábět a prodávat tenisové rakety na lokálním trhu po dobu 4 let. Poté se předpokládá odprodej společnosti.</t>
  </si>
  <si>
    <t>6. Mateřská společnost OSKI se sídlem v USA požaduje provést analýzu citlivosti pro dceřinou belgickou společnost na základě těchto 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</si>
</sst>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000"/>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charset val="238"/>
      <scheme val="minor"/>
    </font>
    <font>
      <b/>
      <sz val="10"/>
      <name val="Arial"/>
      <family val="2"/>
    </font>
    <font>
      <sz val="11"/>
      <color rgb="FFFF0000"/>
      <name val="Calibri"/>
      <family val="2"/>
      <charset val="238"/>
      <scheme val="minor"/>
    </font>
    <font>
      <vertAlign val="subscript"/>
      <sz val="11"/>
      <color rgb="FFFF0000"/>
      <name val="Calibri"/>
      <family val="2"/>
      <charset val="238"/>
      <scheme val="minor"/>
    </font>
    <font>
      <sz val="12"/>
      <color rgb="FFFF0000"/>
      <name val="Calibri"/>
      <family val="2"/>
      <charset val="238"/>
      <scheme val="minor"/>
    </font>
    <font>
      <b/>
      <sz val="11"/>
      <color rgb="FFFF0000"/>
      <name val="Calibri"/>
      <family val="2"/>
      <charset val="238"/>
      <scheme val="minor"/>
    </font>
    <font>
      <b/>
      <sz val="12"/>
      <color rgb="FFFF0000"/>
      <name val="Calibri"/>
      <family val="2"/>
      <charset val="238"/>
      <scheme val="minor"/>
    </font>
    <font>
      <u/>
      <sz val="11"/>
      <color rgb="FFFF0000"/>
      <name val="Calibri"/>
      <family val="2"/>
      <charset val="238"/>
      <scheme val="minor"/>
    </font>
    <font>
      <strike/>
      <u/>
      <sz val="11"/>
      <color rgb="FFFF0000"/>
      <name val="Calibri"/>
      <family val="2"/>
      <charset val="238"/>
      <scheme val="minor"/>
    </font>
    <font>
      <strike/>
      <sz val="11"/>
      <color rgb="FFFF0000"/>
      <name val="Calibri"/>
      <family val="2"/>
      <charset val="238"/>
      <scheme val="minor"/>
    </font>
    <font>
      <i/>
      <sz val="11"/>
      <color rgb="FFFF0000"/>
      <name val="Calibri"/>
      <family val="2"/>
      <charset val="238"/>
      <scheme val="minor"/>
    </font>
    <font>
      <i/>
      <sz val="11"/>
      <color theme="1"/>
      <name val="Calibri"/>
      <family val="2"/>
      <charset val="238"/>
      <scheme val="minor"/>
    </font>
    <font>
      <i/>
      <strike/>
      <sz val="11"/>
      <color rgb="FFFF0000"/>
      <name val="Calibri"/>
      <family val="2"/>
      <charset val="238"/>
      <scheme val="minor"/>
    </font>
    <font>
      <i/>
      <u/>
      <sz val="11"/>
      <color rgb="FFFF0000"/>
      <name val="Calibri"/>
      <family val="2"/>
      <charset val="238"/>
      <scheme val="minor"/>
    </font>
    <font>
      <b/>
      <i/>
      <sz val="11"/>
      <color rgb="FFFF0000"/>
      <name val="Calibri"/>
      <family val="2"/>
      <charset val="238"/>
      <scheme val="minor"/>
    </font>
  </fonts>
  <fills count="11">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theme="0"/>
        <bgColor indexed="64"/>
      </patternFill>
    </fill>
    <fill>
      <patternFill patternType="solid">
        <fgColor indexed="42"/>
        <bgColor indexed="64"/>
      </patternFill>
    </fill>
    <fill>
      <patternFill patternType="solid">
        <fgColor indexed="41"/>
        <bgColor indexed="64"/>
      </patternFill>
    </fill>
    <fill>
      <patternFill patternType="solid">
        <fgColor indexed="15"/>
        <bgColor indexed="64"/>
      </patternFill>
    </fill>
    <fill>
      <patternFill patternType="solid">
        <fgColor rgb="FF92D05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3" fillId="0" borderId="0" xfId="0" applyFont="1"/>
    <xf numFmtId="0" fontId="2" fillId="0" borderId="0" xfId="0" applyFont="1"/>
    <xf numFmtId="3" fontId="0" fillId="0" borderId="0" xfId="0" applyNumberFormat="1"/>
    <xf numFmtId="0" fontId="2" fillId="3" borderId="1" xfId="0" applyFont="1" applyFill="1" applyBorder="1"/>
    <xf numFmtId="0" fontId="2" fillId="4" borderId="1" xfId="0" applyFont="1" applyFill="1" applyBorder="1"/>
    <xf numFmtId="0" fontId="0" fillId="5" borderId="1" xfId="0" applyFill="1" applyBorder="1"/>
    <xf numFmtId="0" fontId="2" fillId="5" borderId="1" xfId="0" applyFont="1" applyFill="1" applyBorder="1"/>
    <xf numFmtId="0" fontId="4" fillId="5" borderId="1" xfId="0" applyFont="1" applyFill="1" applyBorder="1"/>
    <xf numFmtId="0" fontId="5" fillId="6" borderId="2" xfId="0" applyFont="1" applyFill="1" applyBorder="1" applyAlignment="1">
      <alignment horizontal="center"/>
    </xf>
    <xf numFmtId="0" fontId="5" fillId="6" borderId="1" xfId="0" applyFont="1" applyFill="1" applyBorder="1" applyAlignment="1">
      <alignment horizontal="center"/>
    </xf>
    <xf numFmtId="0" fontId="5" fillId="6" borderId="1" xfId="0" applyFont="1" applyFill="1" applyBorder="1"/>
    <xf numFmtId="9" fontId="0" fillId="7" borderId="1" xfId="0" applyNumberFormat="1" applyFill="1" applyBorder="1"/>
    <xf numFmtId="0" fontId="0" fillId="8" borderId="1" xfId="0" applyFill="1" applyBorder="1"/>
    <xf numFmtId="3" fontId="0" fillId="7" borderId="1" xfId="0" applyNumberFormat="1" applyFill="1" applyBorder="1"/>
    <xf numFmtId="9" fontId="0" fillId="7" borderId="1" xfId="1" applyFont="1" applyFill="1" applyBorder="1"/>
    <xf numFmtId="0" fontId="0" fillId="7" borderId="0" xfId="0" applyFill="1"/>
    <xf numFmtId="0" fontId="0" fillId="8" borderId="0" xfId="0" applyFill="1"/>
    <xf numFmtId="0" fontId="0" fillId="7" borderId="1" xfId="0" applyFill="1" applyBorder="1"/>
    <xf numFmtId="0" fontId="0" fillId="8" borderId="1" xfId="0" applyFill="1" applyBorder="1" applyAlignment="1">
      <alignment horizontal="center"/>
    </xf>
    <xf numFmtId="0" fontId="0" fillId="3" borderId="1" xfId="0" applyFill="1" applyBorder="1" applyAlignment="1">
      <alignment horizontal="center"/>
    </xf>
    <xf numFmtId="0" fontId="0" fillId="0" borderId="3" xfId="0" applyBorder="1"/>
    <xf numFmtId="0" fontId="2" fillId="3" borderId="5" xfId="0" applyFont="1" applyFill="1" applyBorder="1"/>
    <xf numFmtId="4" fontId="0" fillId="2" borderId="6" xfId="0" applyNumberFormat="1" applyFill="1" applyBorder="1"/>
    <xf numFmtId="4" fontId="0" fillId="2" borderId="7" xfId="0" applyNumberFormat="1" applyFill="1" applyBorder="1"/>
    <xf numFmtId="0" fontId="0" fillId="3" borderId="8" xfId="0" applyFill="1" applyBorder="1"/>
    <xf numFmtId="4" fontId="0" fillId="2" borderId="9" xfId="0" applyNumberFormat="1" applyFill="1" applyBorder="1"/>
    <xf numFmtId="4" fontId="0" fillId="2" borderId="1" xfId="0" applyNumberFormat="1" applyFill="1" applyBorder="1"/>
    <xf numFmtId="0" fontId="0" fillId="3" borderId="10" xfId="0" applyFill="1" applyBorder="1"/>
    <xf numFmtId="4" fontId="0" fillId="2" borderId="11" xfId="0" applyNumberFormat="1" applyFill="1" applyBorder="1"/>
    <xf numFmtId="4" fontId="0" fillId="2" borderId="12" xfId="0" applyNumberFormat="1" applyFill="1" applyBorder="1"/>
    <xf numFmtId="0" fontId="0" fillId="3" borderId="13" xfId="0" applyFill="1" applyBorder="1"/>
    <xf numFmtId="4" fontId="0" fillId="2" borderId="14" xfId="0" applyNumberFormat="1" applyFill="1" applyBorder="1"/>
    <xf numFmtId="4" fontId="0" fillId="2" borderId="15" xfId="0" applyNumberFormat="1" applyFill="1" applyBorder="1"/>
    <xf numFmtId="0" fontId="0" fillId="3" borderId="16" xfId="0" applyFill="1" applyBorder="1"/>
    <xf numFmtId="0" fontId="5" fillId="6" borderId="17" xfId="0" applyFont="1" applyFill="1" applyBorder="1" applyAlignment="1">
      <alignment horizontal="center"/>
    </xf>
    <xf numFmtId="0" fontId="5" fillId="6" borderId="18" xfId="0" applyFont="1" applyFill="1" applyBorder="1" applyAlignment="1">
      <alignment horizontal="center"/>
    </xf>
    <xf numFmtId="0" fontId="5" fillId="6" borderId="19" xfId="0" applyFont="1" applyFill="1" applyBorder="1"/>
    <xf numFmtId="0" fontId="2" fillId="3" borderId="20" xfId="0" applyFont="1" applyFill="1" applyBorder="1"/>
    <xf numFmtId="4" fontId="0" fillId="2" borderId="21" xfId="0" applyNumberFormat="1" applyFill="1" applyBorder="1"/>
    <xf numFmtId="0" fontId="0" fillId="0" borderId="1" xfId="0" applyBorder="1"/>
    <xf numFmtId="0" fontId="2" fillId="10" borderId="1" xfId="0" applyFont="1" applyFill="1" applyBorder="1"/>
    <xf numFmtId="0" fontId="0" fillId="0" borderId="0" xfId="0" applyFont="1"/>
    <xf numFmtId="0" fontId="6" fillId="0" borderId="0" xfId="0" applyFont="1"/>
    <xf numFmtId="0" fontId="8" fillId="0" borderId="0" xfId="0" applyFont="1" applyAlignment="1">
      <alignment horizontal="left" vertical="center"/>
    </xf>
    <xf numFmtId="0" fontId="8" fillId="0" borderId="0" xfId="0" applyFont="1" applyAlignment="1">
      <alignment horizontal="right" vertical="center"/>
    </xf>
    <xf numFmtId="49" fontId="8" fillId="0" borderId="0" xfId="0" applyNumberFormat="1" applyFont="1" applyAlignment="1">
      <alignment horizontal="right" vertical="center"/>
    </xf>
    <xf numFmtId="0" fontId="9" fillId="0" borderId="0" xfId="0" applyFont="1" applyAlignment="1">
      <alignment horizontal="center"/>
    </xf>
    <xf numFmtId="0" fontId="10" fillId="0" borderId="0" xfId="0" applyFont="1" applyAlignment="1">
      <alignment horizontal="left" vertical="center"/>
    </xf>
    <xf numFmtId="164" fontId="10" fillId="0" borderId="0" xfId="0" applyNumberFormat="1" applyFont="1" applyAlignment="1">
      <alignment horizontal="right" vertical="center"/>
    </xf>
    <xf numFmtId="164" fontId="8" fillId="0" borderId="0" xfId="0" applyNumberFormat="1" applyFont="1" applyAlignment="1">
      <alignment horizontal="right" vertical="center"/>
    </xf>
    <xf numFmtId="0" fontId="11" fillId="0" borderId="0" xfId="0" applyFont="1"/>
    <xf numFmtId="0" fontId="9" fillId="0" borderId="0" xfId="0" applyFont="1"/>
    <xf numFmtId="0" fontId="6" fillId="0" borderId="0" xfId="0" applyFont="1" applyAlignment="1">
      <alignment horizontal="right"/>
    </xf>
    <xf numFmtId="164" fontId="6" fillId="0" borderId="0" xfId="0" applyNumberFormat="1" applyFont="1"/>
    <xf numFmtId="164" fontId="9" fillId="0" borderId="0" xfId="0" applyNumberFormat="1" applyFont="1"/>
    <xf numFmtId="0" fontId="14" fillId="0" borderId="0" xfId="0" applyFont="1"/>
    <xf numFmtId="165" fontId="14" fillId="0" borderId="0" xfId="0" applyNumberFormat="1" applyFont="1"/>
    <xf numFmtId="0" fontId="15" fillId="0" borderId="0" xfId="0" applyFont="1"/>
    <xf numFmtId="0" fontId="11" fillId="0" borderId="0" xfId="0" applyFont="1" applyAlignment="1">
      <alignment horizontal="center"/>
    </xf>
    <xf numFmtId="0" fontId="18" fillId="0" borderId="0" xfId="0" applyFont="1"/>
    <xf numFmtId="0" fontId="6" fillId="0" borderId="0" xfId="0" applyFont="1" applyAlignment="1">
      <alignment horizontal="center"/>
    </xf>
    <xf numFmtId="0" fontId="10" fillId="0" borderId="0" xfId="0" applyFont="1" applyAlignment="1">
      <alignment horizontal="right" vertical="center"/>
    </xf>
    <xf numFmtId="3" fontId="6" fillId="5" borderId="1" xfId="0" applyNumberFormat="1" applyFont="1" applyFill="1" applyBorder="1"/>
    <xf numFmtId="3" fontId="9" fillId="5" borderId="1" xfId="0" applyNumberFormat="1" applyFont="1" applyFill="1" applyBorder="1"/>
    <xf numFmtId="4" fontId="6" fillId="5" borderId="1" xfId="0" applyNumberFormat="1" applyFont="1" applyFill="1" applyBorder="1"/>
    <xf numFmtId="3" fontId="6" fillId="4" borderId="1" xfId="0" applyNumberFormat="1" applyFont="1" applyFill="1" applyBorder="1"/>
    <xf numFmtId="3" fontId="9" fillId="2" borderId="1" xfId="0" applyNumberFormat="1" applyFont="1" applyFill="1" applyBorder="1"/>
    <xf numFmtId="3" fontId="9" fillId="0" borderId="0" xfId="0" applyNumberFormat="1" applyFont="1"/>
    <xf numFmtId="9" fontId="6" fillId="0" borderId="0" xfId="0" applyNumberFormat="1" applyFont="1"/>
    <xf numFmtId="4" fontId="9" fillId="2" borderId="1" xfId="0" applyNumberFormat="1" applyFont="1" applyFill="1" applyBorder="1"/>
    <xf numFmtId="4" fontId="9" fillId="2" borderId="9" xfId="0" applyNumberFormat="1" applyFont="1" applyFill="1" applyBorder="1"/>
    <xf numFmtId="4" fontId="2" fillId="9" borderId="4" xfId="0" applyNumberFormat="1" applyFont="1" applyFill="1" applyBorder="1"/>
    <xf numFmtId="9" fontId="2" fillId="0" borderId="0" xfId="0" applyNumberFormat="1" applyFont="1"/>
    <xf numFmtId="4" fontId="2" fillId="9" borderId="5" xfId="0" applyNumberFormat="1" applyFont="1" applyFill="1" applyBorder="1"/>
    <xf numFmtId="2" fontId="10" fillId="0" borderId="0" xfId="0" applyNumberFormat="1" applyFont="1" applyAlignment="1">
      <alignment horizontal="right" vertical="center"/>
    </xf>
    <xf numFmtId="2" fontId="0" fillId="0" borderId="0" xfId="0" applyNumberFormat="1"/>
    <xf numFmtId="2" fontId="8" fillId="0" borderId="0" xfId="0" applyNumberFormat="1" applyFont="1" applyAlignment="1">
      <alignment horizontal="right" vertical="center"/>
    </xf>
    <xf numFmtId="2" fontId="6" fillId="0" borderId="0" xfId="0" applyNumberFormat="1" applyFont="1"/>
    <xf numFmtId="2" fontId="9" fillId="0" borderId="0" xfId="0" applyNumberFormat="1" applyFont="1"/>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'[3]1.'!$B$31</c:f>
              <c:strCache>
                <c:ptCount val="1"/>
                <c:pt idx="0">
                  <c:v>nezaj. příjem v CZK</c:v>
                </c:pt>
              </c:strCache>
            </c:strRef>
          </c:tx>
          <c:spPr>
            <a:ln w="28575" cap="rnd">
              <a:solidFill>
                <a:schemeClr val="accent1"/>
              </a:solidFill>
              <a:round/>
            </a:ln>
            <a:effectLst/>
          </c:spPr>
          <c:marker>
            <c:symbol val="none"/>
          </c:marker>
          <c:cat>
            <c:numRef>
              <c:f>'[3]1.'!$A$32:$A$36</c:f>
              <c:numCache>
                <c:formatCode>0.00</c:formatCode>
                <c:ptCount val="5"/>
                <c:pt idx="0">
                  <c:v>5.05</c:v>
                </c:pt>
                <c:pt idx="1">
                  <c:v>5.35</c:v>
                </c:pt>
                <c:pt idx="2">
                  <c:v>5.65</c:v>
                </c:pt>
                <c:pt idx="3">
                  <c:v>5.95</c:v>
                </c:pt>
                <c:pt idx="4">
                  <c:v>6.25</c:v>
                </c:pt>
              </c:numCache>
            </c:numRef>
          </c:cat>
          <c:val>
            <c:numRef>
              <c:f>'[3]1.'!$B$32:$B$36</c:f>
              <c:numCache>
                <c:formatCode>General</c:formatCode>
                <c:ptCount val="5"/>
                <c:pt idx="0">
                  <c:v>29290000</c:v>
                </c:pt>
                <c:pt idx="1">
                  <c:v>31029999.999999996</c:v>
                </c:pt>
                <c:pt idx="2">
                  <c:v>32770000.000000004</c:v>
                </c:pt>
                <c:pt idx="3">
                  <c:v>34510000</c:v>
                </c:pt>
                <c:pt idx="4">
                  <c:v>36250000</c:v>
                </c:pt>
              </c:numCache>
            </c:numRef>
          </c:val>
          <c:smooth val="0"/>
          <c:extLst>
            <c:ext xmlns:c16="http://schemas.microsoft.com/office/drawing/2014/chart" uri="{C3380CC4-5D6E-409C-BE32-E72D297353CC}">
              <c16:uniqueId val="{00000000-0D0B-4486-BFE6-D20D66A2CAA0}"/>
            </c:ext>
          </c:extLst>
        </c:ser>
        <c:ser>
          <c:idx val="1"/>
          <c:order val="1"/>
          <c:tx>
            <c:strRef>
              <c:f>'[3]1.'!$C$31</c:f>
              <c:strCache>
                <c:ptCount val="1"/>
                <c:pt idx="0">
                  <c:v>zaj. příjem v CZK</c:v>
                </c:pt>
              </c:strCache>
            </c:strRef>
          </c:tx>
          <c:spPr>
            <a:ln w="28575" cap="rnd">
              <a:solidFill>
                <a:schemeClr val="accent2"/>
              </a:solidFill>
              <a:round/>
            </a:ln>
            <a:effectLst/>
          </c:spPr>
          <c:marker>
            <c:symbol val="none"/>
          </c:marker>
          <c:cat>
            <c:numRef>
              <c:f>'[3]1.'!$A$32:$A$36</c:f>
              <c:numCache>
                <c:formatCode>0.00</c:formatCode>
                <c:ptCount val="5"/>
                <c:pt idx="0">
                  <c:v>5.05</c:v>
                </c:pt>
                <c:pt idx="1">
                  <c:v>5.35</c:v>
                </c:pt>
                <c:pt idx="2">
                  <c:v>5.65</c:v>
                </c:pt>
                <c:pt idx="3">
                  <c:v>5.95</c:v>
                </c:pt>
                <c:pt idx="4">
                  <c:v>6.25</c:v>
                </c:pt>
              </c:numCache>
            </c:numRef>
          </c:cat>
          <c:val>
            <c:numRef>
              <c:f>'[3]1.'!$C$32:$C$36</c:f>
              <c:numCache>
                <c:formatCode>General</c:formatCode>
                <c:ptCount val="5"/>
                <c:pt idx="0">
                  <c:v>32770000.000000004</c:v>
                </c:pt>
                <c:pt idx="1">
                  <c:v>32770000.000000004</c:v>
                </c:pt>
                <c:pt idx="2">
                  <c:v>32770000.000000004</c:v>
                </c:pt>
                <c:pt idx="3">
                  <c:v>32770000.000000004</c:v>
                </c:pt>
                <c:pt idx="4">
                  <c:v>32770000.000000004</c:v>
                </c:pt>
              </c:numCache>
            </c:numRef>
          </c:val>
          <c:smooth val="0"/>
          <c:extLst>
            <c:ext xmlns:c16="http://schemas.microsoft.com/office/drawing/2014/chart" uri="{C3380CC4-5D6E-409C-BE32-E72D297353CC}">
              <c16:uniqueId val="{00000001-0D0B-4486-BFE6-D20D66A2CAA0}"/>
            </c:ext>
          </c:extLst>
        </c:ser>
        <c:dLbls>
          <c:showLegendKey val="0"/>
          <c:showVal val="0"/>
          <c:showCatName val="0"/>
          <c:showSerName val="0"/>
          <c:showPercent val="0"/>
          <c:showBubbleSize val="0"/>
        </c:dLbls>
        <c:smooth val="0"/>
        <c:axId val="1857889872"/>
        <c:axId val="33555456"/>
      </c:lineChart>
      <c:catAx>
        <c:axId val="1857889872"/>
        <c:scaling>
          <c:orientation val="minMax"/>
        </c:scaling>
        <c:delete val="0"/>
        <c:axPos val="b"/>
        <c:numFmt formatCode="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33555456"/>
        <c:crosses val="autoZero"/>
        <c:auto val="1"/>
        <c:lblAlgn val="ctr"/>
        <c:lblOffset val="100"/>
        <c:noMultiLvlLbl val="0"/>
      </c:catAx>
      <c:valAx>
        <c:axId val="33555456"/>
        <c:scaling>
          <c:orientation val="minMax"/>
          <c:min val="250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85788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'[3]2.'!$B$25</c:f>
              <c:strCache>
                <c:ptCount val="1"/>
                <c:pt idx="0">
                  <c:v>nezaj. výdaj v CZK</c:v>
                </c:pt>
              </c:strCache>
            </c:strRef>
          </c:tx>
          <c:spPr>
            <a:ln w="28575" cap="rnd">
              <a:solidFill>
                <a:schemeClr val="accent1"/>
              </a:solidFill>
              <a:round/>
            </a:ln>
            <a:effectLst/>
          </c:spPr>
          <c:marker>
            <c:symbol val="none"/>
          </c:marker>
          <c:cat>
            <c:numRef>
              <c:f>'[3]2.'!$A$26:$A$30</c:f>
              <c:numCache>
                <c:formatCode>General</c:formatCode>
                <c:ptCount val="5"/>
                <c:pt idx="0">
                  <c:v>5.3</c:v>
                </c:pt>
                <c:pt idx="1">
                  <c:v>5.6</c:v>
                </c:pt>
                <c:pt idx="2">
                  <c:v>5.9</c:v>
                </c:pt>
                <c:pt idx="3">
                  <c:v>6.2</c:v>
                </c:pt>
                <c:pt idx="4">
                  <c:v>6.5</c:v>
                </c:pt>
              </c:numCache>
            </c:numRef>
          </c:cat>
          <c:val>
            <c:numRef>
              <c:f>'[3]2.'!$B$26:$B$30</c:f>
              <c:numCache>
                <c:formatCode>General</c:formatCode>
                <c:ptCount val="5"/>
                <c:pt idx="0">
                  <c:v>30740000</c:v>
                </c:pt>
                <c:pt idx="1">
                  <c:v>32479999.999999996</c:v>
                </c:pt>
                <c:pt idx="2">
                  <c:v>34220000</c:v>
                </c:pt>
                <c:pt idx="3">
                  <c:v>35960000</c:v>
                </c:pt>
                <c:pt idx="4">
                  <c:v>37700000</c:v>
                </c:pt>
              </c:numCache>
            </c:numRef>
          </c:val>
          <c:smooth val="0"/>
          <c:extLst>
            <c:ext xmlns:c16="http://schemas.microsoft.com/office/drawing/2014/chart" uri="{C3380CC4-5D6E-409C-BE32-E72D297353CC}">
              <c16:uniqueId val="{00000000-284B-4F83-B286-076029A5964C}"/>
            </c:ext>
          </c:extLst>
        </c:ser>
        <c:ser>
          <c:idx val="1"/>
          <c:order val="1"/>
          <c:tx>
            <c:strRef>
              <c:f>'[3]2.'!$C$25</c:f>
              <c:strCache>
                <c:ptCount val="1"/>
                <c:pt idx="0">
                  <c:v>zaj. výdaj v CZK</c:v>
                </c:pt>
              </c:strCache>
            </c:strRef>
          </c:tx>
          <c:spPr>
            <a:ln w="28575" cap="rnd">
              <a:solidFill>
                <a:schemeClr val="accent2"/>
              </a:solidFill>
              <a:round/>
            </a:ln>
            <a:effectLst/>
          </c:spPr>
          <c:marker>
            <c:symbol val="none"/>
          </c:marker>
          <c:cat>
            <c:numRef>
              <c:f>'[3]2.'!$A$26:$A$30</c:f>
              <c:numCache>
                <c:formatCode>General</c:formatCode>
                <c:ptCount val="5"/>
                <c:pt idx="0">
                  <c:v>5.3</c:v>
                </c:pt>
                <c:pt idx="1">
                  <c:v>5.6</c:v>
                </c:pt>
                <c:pt idx="2">
                  <c:v>5.9</c:v>
                </c:pt>
                <c:pt idx="3">
                  <c:v>6.2</c:v>
                </c:pt>
                <c:pt idx="4">
                  <c:v>6.5</c:v>
                </c:pt>
              </c:numCache>
            </c:numRef>
          </c:cat>
          <c:val>
            <c:numRef>
              <c:f>'[3]2.'!$C$26:$C$30</c:f>
              <c:numCache>
                <c:formatCode>General</c:formatCode>
                <c:ptCount val="5"/>
                <c:pt idx="0">
                  <c:v>34220000</c:v>
                </c:pt>
                <c:pt idx="1">
                  <c:v>34220000</c:v>
                </c:pt>
                <c:pt idx="2">
                  <c:v>34220000</c:v>
                </c:pt>
                <c:pt idx="3">
                  <c:v>34220000</c:v>
                </c:pt>
                <c:pt idx="4">
                  <c:v>34220000</c:v>
                </c:pt>
              </c:numCache>
            </c:numRef>
          </c:val>
          <c:smooth val="0"/>
          <c:extLst>
            <c:ext xmlns:c16="http://schemas.microsoft.com/office/drawing/2014/chart" uri="{C3380CC4-5D6E-409C-BE32-E72D297353CC}">
              <c16:uniqueId val="{00000001-284B-4F83-B286-076029A5964C}"/>
            </c:ext>
          </c:extLst>
        </c:ser>
        <c:dLbls>
          <c:showLegendKey val="0"/>
          <c:showVal val="0"/>
          <c:showCatName val="0"/>
          <c:showSerName val="0"/>
          <c:showPercent val="0"/>
          <c:showBubbleSize val="0"/>
        </c:dLbls>
        <c:smooth val="0"/>
        <c:axId val="162292784"/>
        <c:axId val="33339104"/>
      </c:lineChart>
      <c:catAx>
        <c:axId val="16229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33339104"/>
        <c:crosses val="autoZero"/>
        <c:auto val="1"/>
        <c:lblAlgn val="ctr"/>
        <c:lblOffset val="100"/>
        <c:noMultiLvlLbl val="0"/>
      </c:catAx>
      <c:valAx>
        <c:axId val="33339104"/>
        <c:scaling>
          <c:orientation val="minMax"/>
          <c:min val="250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62292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'[1]1.'!$B$31</c:f>
              <c:strCache>
                <c:ptCount val="1"/>
                <c:pt idx="0">
                  <c:v>nezaj. příjem v CZK</c:v>
                </c:pt>
              </c:strCache>
            </c:strRef>
          </c:tx>
          <c:spPr>
            <a:ln w="28575" cap="rnd">
              <a:solidFill>
                <a:schemeClr val="accent1"/>
              </a:solidFill>
              <a:round/>
            </a:ln>
            <a:effectLst/>
          </c:spPr>
          <c:marker>
            <c:symbol val="none"/>
          </c:marker>
          <c:cat>
            <c:numRef>
              <c:f>'[1]1.'!$A$32:$A$36</c:f>
              <c:numCache>
                <c:formatCode>General</c:formatCode>
                <c:ptCount val="5"/>
                <c:pt idx="0">
                  <c:v>2.8</c:v>
                </c:pt>
                <c:pt idx="1">
                  <c:v>2.85</c:v>
                </c:pt>
                <c:pt idx="2">
                  <c:v>2.9</c:v>
                </c:pt>
                <c:pt idx="3">
                  <c:v>2.95</c:v>
                </c:pt>
                <c:pt idx="4">
                  <c:v>3</c:v>
                </c:pt>
              </c:numCache>
            </c:numRef>
          </c:cat>
          <c:val>
            <c:numRef>
              <c:f>'[1]1.'!$B$32:$B$36</c:f>
              <c:numCache>
                <c:formatCode>General</c:formatCode>
                <c:ptCount val="5"/>
                <c:pt idx="0">
                  <c:v>6440000</c:v>
                </c:pt>
                <c:pt idx="1">
                  <c:v>6555000</c:v>
                </c:pt>
                <c:pt idx="2">
                  <c:v>6670000</c:v>
                </c:pt>
                <c:pt idx="3">
                  <c:v>6785000</c:v>
                </c:pt>
                <c:pt idx="4">
                  <c:v>6900000</c:v>
                </c:pt>
              </c:numCache>
            </c:numRef>
          </c:val>
          <c:smooth val="0"/>
          <c:extLst>
            <c:ext xmlns:c16="http://schemas.microsoft.com/office/drawing/2014/chart" uri="{C3380CC4-5D6E-409C-BE32-E72D297353CC}">
              <c16:uniqueId val="{00000000-EB41-4113-A53B-45ECB9EF41B7}"/>
            </c:ext>
          </c:extLst>
        </c:ser>
        <c:ser>
          <c:idx val="1"/>
          <c:order val="1"/>
          <c:tx>
            <c:strRef>
              <c:f>'[1]1.'!$C$31</c:f>
              <c:strCache>
                <c:ptCount val="1"/>
                <c:pt idx="0">
                  <c:v>zaj. příjem v CZK</c:v>
                </c:pt>
              </c:strCache>
            </c:strRef>
          </c:tx>
          <c:spPr>
            <a:ln w="28575" cap="rnd">
              <a:solidFill>
                <a:schemeClr val="accent2"/>
              </a:solidFill>
              <a:round/>
            </a:ln>
            <a:effectLst/>
          </c:spPr>
          <c:marker>
            <c:symbol val="none"/>
          </c:marker>
          <c:cat>
            <c:numRef>
              <c:f>'[1]1.'!$A$32:$A$36</c:f>
              <c:numCache>
                <c:formatCode>General</c:formatCode>
                <c:ptCount val="5"/>
                <c:pt idx="0">
                  <c:v>2.8</c:v>
                </c:pt>
                <c:pt idx="1">
                  <c:v>2.85</c:v>
                </c:pt>
                <c:pt idx="2">
                  <c:v>2.9</c:v>
                </c:pt>
                <c:pt idx="3">
                  <c:v>2.95</c:v>
                </c:pt>
                <c:pt idx="4">
                  <c:v>3</c:v>
                </c:pt>
              </c:numCache>
            </c:numRef>
          </c:cat>
          <c:val>
            <c:numRef>
              <c:f>'[1]1.'!$C$32:$C$36</c:f>
              <c:numCache>
                <c:formatCode>General</c:formatCode>
                <c:ptCount val="5"/>
                <c:pt idx="0">
                  <c:v>6670000</c:v>
                </c:pt>
                <c:pt idx="1">
                  <c:v>6670000</c:v>
                </c:pt>
                <c:pt idx="2">
                  <c:v>6670000</c:v>
                </c:pt>
                <c:pt idx="3">
                  <c:v>6670000</c:v>
                </c:pt>
                <c:pt idx="4">
                  <c:v>6670000</c:v>
                </c:pt>
              </c:numCache>
            </c:numRef>
          </c:val>
          <c:smooth val="0"/>
          <c:extLst>
            <c:ext xmlns:c16="http://schemas.microsoft.com/office/drawing/2014/chart" uri="{C3380CC4-5D6E-409C-BE32-E72D297353CC}">
              <c16:uniqueId val="{00000001-EB41-4113-A53B-45ECB9EF41B7}"/>
            </c:ext>
          </c:extLst>
        </c:ser>
        <c:dLbls>
          <c:showLegendKey val="0"/>
          <c:showVal val="0"/>
          <c:showCatName val="0"/>
          <c:showSerName val="0"/>
          <c:showPercent val="0"/>
          <c:showBubbleSize val="0"/>
        </c:dLbls>
        <c:smooth val="0"/>
        <c:axId val="690765760"/>
        <c:axId val="599788304"/>
      </c:lineChart>
      <c:catAx>
        <c:axId val="69076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99788304"/>
        <c:crosses val="autoZero"/>
        <c:auto val="1"/>
        <c:lblAlgn val="ctr"/>
        <c:lblOffset val="100"/>
        <c:noMultiLvlLbl val="0"/>
      </c:catAx>
      <c:valAx>
        <c:axId val="599788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90765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'[2]3.'!$B$18</c:f>
              <c:strCache>
                <c:ptCount val="1"/>
                <c:pt idx="0">
                  <c:v>nezaj. výdej v EUR</c:v>
                </c:pt>
              </c:strCache>
            </c:strRef>
          </c:tx>
          <c:spPr>
            <a:ln w="28575" cap="rnd">
              <a:solidFill>
                <a:schemeClr val="accent1"/>
              </a:solidFill>
              <a:round/>
            </a:ln>
            <a:effectLst/>
          </c:spPr>
          <c:marker>
            <c:symbol val="none"/>
          </c:marker>
          <c:cat>
            <c:numRef>
              <c:f>'[2]3.'!$A$19:$A$23</c:f>
              <c:numCache>
                <c:formatCode>General</c:formatCode>
                <c:ptCount val="5"/>
                <c:pt idx="0">
                  <c:v>1.1240000000000001</c:v>
                </c:pt>
                <c:pt idx="1">
                  <c:v>1.1739999999999999</c:v>
                </c:pt>
                <c:pt idx="2">
                  <c:v>1.224</c:v>
                </c:pt>
                <c:pt idx="3">
                  <c:v>1.274</c:v>
                </c:pt>
                <c:pt idx="4">
                  <c:v>1.3240000000000001</c:v>
                </c:pt>
              </c:numCache>
            </c:numRef>
          </c:cat>
          <c:val>
            <c:numRef>
              <c:f>'[2]3.'!$B$19:$B$23</c:f>
              <c:numCache>
                <c:formatCode>General</c:formatCode>
                <c:ptCount val="5"/>
                <c:pt idx="0">
                  <c:v>2669039.1459074728</c:v>
                </c:pt>
                <c:pt idx="1">
                  <c:v>2555366.2691652472</c:v>
                </c:pt>
                <c:pt idx="2">
                  <c:v>2450980.3921568627</c:v>
                </c:pt>
                <c:pt idx="3">
                  <c:v>2354788.0690737832</c:v>
                </c:pt>
                <c:pt idx="4">
                  <c:v>2265861.0271903323</c:v>
                </c:pt>
              </c:numCache>
            </c:numRef>
          </c:val>
          <c:smooth val="0"/>
          <c:extLst>
            <c:ext xmlns:c16="http://schemas.microsoft.com/office/drawing/2014/chart" uri="{C3380CC4-5D6E-409C-BE32-E72D297353CC}">
              <c16:uniqueId val="{00000000-E613-4FE9-88E9-06EF96E351D8}"/>
            </c:ext>
          </c:extLst>
        </c:ser>
        <c:ser>
          <c:idx val="1"/>
          <c:order val="1"/>
          <c:tx>
            <c:strRef>
              <c:f>'[2]3.'!$C$18</c:f>
              <c:strCache>
                <c:ptCount val="1"/>
                <c:pt idx="0">
                  <c:v>zaj. výdej v EUR</c:v>
                </c:pt>
              </c:strCache>
            </c:strRef>
          </c:tx>
          <c:spPr>
            <a:ln w="28575" cap="rnd">
              <a:solidFill>
                <a:schemeClr val="accent2"/>
              </a:solidFill>
              <a:round/>
            </a:ln>
            <a:effectLst/>
          </c:spPr>
          <c:marker>
            <c:symbol val="none"/>
          </c:marker>
          <c:cat>
            <c:numRef>
              <c:f>'[2]3.'!$A$19:$A$23</c:f>
              <c:numCache>
                <c:formatCode>General</c:formatCode>
                <c:ptCount val="5"/>
                <c:pt idx="0">
                  <c:v>1.1240000000000001</c:v>
                </c:pt>
                <c:pt idx="1">
                  <c:v>1.1739999999999999</c:v>
                </c:pt>
                <c:pt idx="2">
                  <c:v>1.224</c:v>
                </c:pt>
                <c:pt idx="3">
                  <c:v>1.274</c:v>
                </c:pt>
                <c:pt idx="4">
                  <c:v>1.3240000000000001</c:v>
                </c:pt>
              </c:numCache>
            </c:numRef>
          </c:cat>
          <c:val>
            <c:numRef>
              <c:f>'[2]3.'!$C$19:$C$23</c:f>
              <c:numCache>
                <c:formatCode>General</c:formatCode>
                <c:ptCount val="5"/>
                <c:pt idx="0">
                  <c:v>2450980.3921568627</c:v>
                </c:pt>
                <c:pt idx="1">
                  <c:v>2450980.3921568627</c:v>
                </c:pt>
                <c:pt idx="2">
                  <c:v>2450980.3921568627</c:v>
                </c:pt>
                <c:pt idx="3">
                  <c:v>2450980.3921568627</c:v>
                </c:pt>
                <c:pt idx="4">
                  <c:v>2450980.3921568627</c:v>
                </c:pt>
              </c:numCache>
            </c:numRef>
          </c:val>
          <c:smooth val="0"/>
          <c:extLst>
            <c:ext xmlns:c16="http://schemas.microsoft.com/office/drawing/2014/chart" uri="{C3380CC4-5D6E-409C-BE32-E72D297353CC}">
              <c16:uniqueId val="{00000001-E613-4FE9-88E9-06EF96E351D8}"/>
            </c:ext>
          </c:extLst>
        </c:ser>
        <c:dLbls>
          <c:showLegendKey val="0"/>
          <c:showVal val="0"/>
          <c:showCatName val="0"/>
          <c:showSerName val="0"/>
          <c:showPercent val="0"/>
          <c:showBubbleSize val="0"/>
        </c:dLbls>
        <c:smooth val="0"/>
        <c:axId val="367685312"/>
        <c:axId val="367686096"/>
      </c:lineChart>
      <c:catAx>
        <c:axId val="36768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367686096"/>
        <c:crosses val="autoZero"/>
        <c:auto val="1"/>
        <c:lblAlgn val="ctr"/>
        <c:lblOffset val="100"/>
        <c:noMultiLvlLbl val="0"/>
      </c:catAx>
      <c:valAx>
        <c:axId val="367686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36768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323850</xdr:colOff>
      <xdr:row>38</xdr:row>
      <xdr:rowOff>52387</xdr:rowOff>
    </xdr:from>
    <xdr:to>
      <xdr:col>8</xdr:col>
      <xdr:colOff>19050</xdr:colOff>
      <xdr:row>52</xdr:row>
      <xdr:rowOff>128587</xdr:rowOff>
    </xdr:to>
    <xdr:graphicFrame macro="">
      <xdr:nvGraphicFramePr>
        <xdr:cNvPr id="2" name="Graf 1">
          <a:extLst>
            <a:ext uri="{FF2B5EF4-FFF2-40B4-BE49-F238E27FC236}">
              <a16:creationId xmlns:a16="http://schemas.microsoft.com/office/drawing/2014/main" id="{1BB2203E-5259-464B-980C-41237744E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43</xdr:row>
      <xdr:rowOff>161925</xdr:rowOff>
    </xdr:from>
    <xdr:to>
      <xdr:col>3</xdr:col>
      <xdr:colOff>107954</xdr:colOff>
      <xdr:row>44</xdr:row>
      <xdr:rowOff>155354</xdr:rowOff>
    </xdr:to>
    <xdr:sp macro="" textlink="">
      <xdr:nvSpPr>
        <xdr:cNvPr id="3" name="TextovéPole 1">
          <a:extLst>
            <a:ext uri="{FF2B5EF4-FFF2-40B4-BE49-F238E27FC236}">
              <a16:creationId xmlns:a16="http://schemas.microsoft.com/office/drawing/2014/main" id="{65AEEB80-7D27-4177-890C-E35978749A30}"/>
            </a:ext>
          </a:extLst>
        </xdr:cNvPr>
        <xdr:cNvSpPr txBox="1"/>
      </xdr:nvSpPr>
      <xdr:spPr>
        <a:xfrm>
          <a:off x="1371600" y="8359775"/>
          <a:ext cx="565154" cy="1775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cs-CZ" sz="1100"/>
            <a:t>Zisk</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0.73403</cdr:x>
      <cdr:y>0.18519</cdr:y>
    </cdr:from>
    <cdr:to>
      <cdr:x>0.85764</cdr:x>
      <cdr:y>0.25223</cdr:y>
    </cdr:to>
    <cdr:sp macro="" textlink="">
      <cdr:nvSpPr>
        <cdr:cNvPr id="2" name="TextovéPole 1">
          <a:extLst xmlns:a="http://schemas.openxmlformats.org/drawingml/2006/main">
            <a:ext uri="{FF2B5EF4-FFF2-40B4-BE49-F238E27FC236}">
              <a16:creationId xmlns:a16="http://schemas.microsoft.com/office/drawing/2014/main" id="{9AC61A0B-DE9E-4E39-AF17-C6DE969A1BB4}"/>
            </a:ext>
          </a:extLst>
        </cdr:cNvPr>
        <cdr:cNvSpPr txBox="1"/>
      </cdr:nvSpPr>
      <cdr:spPr>
        <a:xfrm xmlns:a="http://schemas.openxmlformats.org/drawingml/2006/main">
          <a:off x="3355975" y="508000"/>
          <a:ext cx="565154" cy="183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1100"/>
            <a:t>Ztráta</a:t>
          </a:r>
        </a:p>
        <a:p xmlns:a="http://schemas.openxmlformats.org/drawingml/2006/main">
          <a:endParaRPr lang="cs-CZ"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104775</xdr:colOff>
      <xdr:row>33</xdr:row>
      <xdr:rowOff>147637</xdr:rowOff>
    </xdr:from>
    <xdr:to>
      <xdr:col>7</xdr:col>
      <xdr:colOff>352425</xdr:colOff>
      <xdr:row>48</xdr:row>
      <xdr:rowOff>33337</xdr:rowOff>
    </xdr:to>
    <xdr:graphicFrame macro="">
      <xdr:nvGraphicFramePr>
        <xdr:cNvPr id="2" name="Graf 1">
          <a:extLst>
            <a:ext uri="{FF2B5EF4-FFF2-40B4-BE49-F238E27FC236}">
              <a16:creationId xmlns:a16="http://schemas.microsoft.com/office/drawing/2014/main" id="{EA3B2CB2-8CCF-48F0-92F0-ACA2A3E4A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350520</xdr:colOff>
      <xdr:row>39</xdr:row>
      <xdr:rowOff>20955</xdr:rowOff>
    </xdr:from>
    <xdr:to>
      <xdr:col>2</xdr:col>
      <xdr:colOff>186690</xdr:colOff>
      <xdr:row>39</xdr:row>
      <xdr:rowOff>180975</xdr:rowOff>
    </xdr:to>
    <xdr:sp macro="" textlink="">
      <xdr:nvSpPr>
        <xdr:cNvPr id="3" name="TextovéPole 1">
          <a:extLst>
            <a:ext uri="{FF2B5EF4-FFF2-40B4-BE49-F238E27FC236}">
              <a16:creationId xmlns:a16="http://schemas.microsoft.com/office/drawing/2014/main" id="{CCE4BA0C-934C-4D15-94E7-D187C7F8E8DA}"/>
            </a:ext>
          </a:extLst>
        </xdr:cNvPr>
        <xdr:cNvSpPr txBox="1"/>
      </xdr:nvSpPr>
      <xdr:spPr>
        <a:xfrm>
          <a:off x="960120" y="7545705"/>
          <a:ext cx="534670" cy="160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spcAft>
              <a:spcPts val="0"/>
            </a:spcAft>
          </a:pPr>
          <a:r>
            <a:rPr lang="cs-CZ" sz="1100">
              <a:solidFill>
                <a:srgbClr val="000000"/>
              </a:solidFill>
              <a:effectLst/>
              <a:ea typeface="Times New Roman" panose="02020603050405020304" pitchFamily="18" charset="0"/>
              <a:cs typeface="Times New Roman" panose="02020603050405020304" pitchFamily="18" charset="0"/>
            </a:rPr>
            <a:t>ZTRÁTA</a:t>
          </a:r>
          <a:endParaRPr lang="cs-CZ" sz="1200">
            <a:effectLst/>
            <a:latin typeface="Times New Roman" panose="02020603050405020304" pitchFamily="18" charset="0"/>
            <a:ea typeface="Times New Roman" panose="02020603050405020304" pitchFamily="18" charset="0"/>
          </a:endParaRPr>
        </a:p>
      </xdr:txBody>
    </xdr:sp>
    <xdr:clientData/>
  </xdr:twoCellAnchor>
  <xdr:twoCellAnchor>
    <xdr:from>
      <xdr:col>6</xdr:col>
      <xdr:colOff>137160</xdr:colOff>
      <xdr:row>36</xdr:row>
      <xdr:rowOff>70485</xdr:rowOff>
    </xdr:from>
    <xdr:to>
      <xdr:col>7</xdr:col>
      <xdr:colOff>30480</xdr:colOff>
      <xdr:row>37</xdr:row>
      <xdr:rowOff>40005</xdr:rowOff>
    </xdr:to>
    <xdr:sp macro="" textlink="">
      <xdr:nvSpPr>
        <xdr:cNvPr id="4" name="TextovéPole 1">
          <a:extLst>
            <a:ext uri="{FF2B5EF4-FFF2-40B4-BE49-F238E27FC236}">
              <a16:creationId xmlns:a16="http://schemas.microsoft.com/office/drawing/2014/main" id="{16156EC5-A361-475F-8EFD-6175888056FF}"/>
            </a:ext>
          </a:extLst>
        </xdr:cNvPr>
        <xdr:cNvSpPr txBox="1"/>
      </xdr:nvSpPr>
      <xdr:spPr>
        <a:xfrm>
          <a:off x="3883660" y="7042785"/>
          <a:ext cx="502920" cy="153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spcAft>
              <a:spcPts val="0"/>
            </a:spcAft>
          </a:pPr>
          <a:r>
            <a:rPr lang="cs-CZ" sz="1100">
              <a:solidFill>
                <a:srgbClr val="000000"/>
              </a:solidFill>
              <a:effectLst/>
              <a:ea typeface="Times New Roman" panose="02020603050405020304" pitchFamily="18" charset="0"/>
              <a:cs typeface="Times New Roman" panose="02020603050405020304" pitchFamily="18" charset="0"/>
            </a:rPr>
            <a:t>ZISK</a:t>
          </a:r>
          <a:endParaRPr lang="cs-CZ" sz="1200">
            <a:effectLst/>
            <a:latin typeface="Times New Roman" panose="02020603050405020304" pitchFamily="18" charset="0"/>
            <a:ea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352425</xdr:colOff>
      <xdr:row>39</xdr:row>
      <xdr:rowOff>158750</xdr:rowOff>
    </xdr:from>
    <xdr:to>
      <xdr:col>8</xdr:col>
      <xdr:colOff>349250</xdr:colOff>
      <xdr:row>52</xdr:row>
      <xdr:rowOff>158750</xdr:rowOff>
    </xdr:to>
    <xdr:graphicFrame macro="">
      <xdr:nvGraphicFramePr>
        <xdr:cNvPr id="2" name="Graf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0.20625</cdr:x>
      <cdr:y>0.3687</cdr:y>
    </cdr:from>
    <cdr:to>
      <cdr:x>0.33879</cdr:x>
      <cdr:y>0.44297</cdr:y>
    </cdr:to>
    <cdr:sp macro="" textlink="">
      <cdr:nvSpPr>
        <cdr:cNvPr id="2" name="TextovéPole 1">
          <a:extLst xmlns:a="http://schemas.openxmlformats.org/drawingml/2006/main">
            <a:ext uri="{FF2B5EF4-FFF2-40B4-BE49-F238E27FC236}">
              <a16:creationId xmlns:a16="http://schemas.microsoft.com/office/drawing/2014/main" id="{DF1853C9-C43B-4DD3-9EF2-FFE45124F172}"/>
            </a:ext>
          </a:extLst>
        </cdr:cNvPr>
        <cdr:cNvSpPr txBox="1"/>
      </cdr:nvSpPr>
      <cdr:spPr>
        <a:xfrm xmlns:a="http://schemas.openxmlformats.org/drawingml/2006/main">
          <a:off x="879475" y="882650"/>
          <a:ext cx="56515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cs-CZ" sz="1100"/>
            <a:t>Zisk</a:t>
          </a:r>
        </a:p>
      </cdr:txBody>
    </cdr:sp>
  </cdr:relSizeAnchor>
  <cdr:relSizeAnchor xmlns:cdr="http://schemas.openxmlformats.org/drawingml/2006/chartDrawing">
    <cdr:from>
      <cdr:x>0.7729</cdr:x>
      <cdr:y>0.21751</cdr:y>
    </cdr:from>
    <cdr:to>
      <cdr:x>0.90544</cdr:x>
      <cdr:y>0.29178</cdr:y>
    </cdr:to>
    <cdr:sp macro="" textlink="">
      <cdr:nvSpPr>
        <cdr:cNvPr id="3" name="TextovéPole 1">
          <a:extLst xmlns:a="http://schemas.openxmlformats.org/drawingml/2006/main">
            <a:ext uri="{FF2B5EF4-FFF2-40B4-BE49-F238E27FC236}">
              <a16:creationId xmlns:a16="http://schemas.microsoft.com/office/drawing/2014/main" id="{DCEF9B8F-B851-4C7B-95A1-07CD5913A7D9}"/>
            </a:ext>
          </a:extLst>
        </cdr:cNvPr>
        <cdr:cNvSpPr txBox="1"/>
      </cdr:nvSpPr>
      <cdr:spPr>
        <a:xfrm xmlns:a="http://schemas.openxmlformats.org/drawingml/2006/main">
          <a:off x="3295650" y="520700"/>
          <a:ext cx="565150"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1100"/>
            <a:t>Ztráta</a:t>
          </a:r>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351790</xdr:colOff>
      <xdr:row>26</xdr:row>
      <xdr:rowOff>63500</xdr:rowOff>
    </xdr:from>
    <xdr:to>
      <xdr:col>13</xdr:col>
      <xdr:colOff>46990</xdr:colOff>
      <xdr:row>41</xdr:row>
      <xdr:rowOff>63500</xdr:rowOff>
    </xdr:to>
    <xdr:graphicFrame macro="">
      <xdr:nvGraphicFramePr>
        <xdr:cNvPr id="2" name="Graf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480060</xdr:colOff>
      <xdr:row>28</xdr:row>
      <xdr:rowOff>175260</xdr:rowOff>
    </xdr:from>
    <xdr:to>
      <xdr:col>7</xdr:col>
      <xdr:colOff>373380</xdr:colOff>
      <xdr:row>29</xdr:row>
      <xdr:rowOff>144780</xdr:rowOff>
    </xdr:to>
    <xdr:sp macro="" textlink="">
      <xdr:nvSpPr>
        <xdr:cNvPr id="3" name="TextovéPole 1">
          <a:extLst>
            <a:ext uri="{FF2B5EF4-FFF2-40B4-BE49-F238E27FC236}">
              <a16:creationId xmlns:a16="http://schemas.microsoft.com/office/drawing/2014/main" id="{00000000-0008-0000-0100-000003000000}"/>
            </a:ext>
          </a:extLst>
        </xdr:cNvPr>
        <xdr:cNvSpPr txBox="1"/>
      </xdr:nvSpPr>
      <xdr:spPr>
        <a:xfrm>
          <a:off x="4137660" y="5509260"/>
          <a:ext cx="502920" cy="160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spcAft>
              <a:spcPts val="0"/>
            </a:spcAft>
          </a:pPr>
          <a:r>
            <a:rPr lang="cs-CZ" sz="1100">
              <a:solidFill>
                <a:srgbClr val="000000"/>
              </a:solidFill>
              <a:effectLst/>
              <a:ea typeface="Times New Roman" panose="02020603050405020304" pitchFamily="18" charset="0"/>
              <a:cs typeface="Times New Roman" panose="02020603050405020304" pitchFamily="18" charset="0"/>
            </a:rPr>
            <a:t>ZISK</a:t>
          </a:r>
          <a:endParaRPr lang="cs-CZ" sz="12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502920</xdr:colOff>
      <xdr:row>31</xdr:row>
      <xdr:rowOff>68580</xdr:rowOff>
    </xdr:from>
    <xdr:to>
      <xdr:col>11</xdr:col>
      <xdr:colOff>396240</xdr:colOff>
      <xdr:row>32</xdr:row>
      <xdr:rowOff>38100</xdr:rowOff>
    </xdr:to>
    <xdr:sp macro="" textlink="">
      <xdr:nvSpPr>
        <xdr:cNvPr id="4" name="TextovéPole 1">
          <a:extLst>
            <a:ext uri="{FF2B5EF4-FFF2-40B4-BE49-F238E27FC236}">
              <a16:creationId xmlns:a16="http://schemas.microsoft.com/office/drawing/2014/main" id="{00000000-0008-0000-0100-000004000000}"/>
            </a:ext>
          </a:extLst>
        </xdr:cNvPr>
        <xdr:cNvSpPr txBox="1"/>
      </xdr:nvSpPr>
      <xdr:spPr>
        <a:xfrm>
          <a:off x="6598920" y="5974080"/>
          <a:ext cx="626745" cy="160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spcAft>
              <a:spcPts val="0"/>
            </a:spcAft>
          </a:pPr>
          <a:r>
            <a:rPr lang="cs-CZ" sz="1100">
              <a:solidFill>
                <a:srgbClr val="000000"/>
              </a:solidFill>
              <a:effectLst/>
              <a:ea typeface="Times New Roman" panose="02020603050405020304" pitchFamily="18" charset="0"/>
              <a:cs typeface="Times New Roman" panose="02020603050405020304" pitchFamily="18" charset="0"/>
            </a:rPr>
            <a:t>ZTRÁTA</a:t>
          </a:r>
          <a:endParaRPr lang="cs-CZ" sz="1200">
            <a:effectLst/>
            <a:latin typeface="Times New Roman" panose="02020603050405020304" pitchFamily="18" charset="0"/>
            <a:ea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1348740</xdr:colOff>
      <xdr:row>5</xdr:row>
      <xdr:rowOff>121920</xdr:rowOff>
    </xdr:from>
    <xdr:to>
      <xdr:col>10</xdr:col>
      <xdr:colOff>487679</xdr:colOff>
      <xdr:row>8</xdr:row>
      <xdr:rowOff>152388</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41620" t="37412" r="26658" b="48790"/>
        <a:stretch/>
      </xdr:blipFill>
      <xdr:spPr>
        <a:xfrm>
          <a:off x="9128760" y="1264920"/>
          <a:ext cx="3116579" cy="710553"/>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717550</xdr:colOff>
          <xdr:row>51</xdr:row>
          <xdr:rowOff>88900</xdr:rowOff>
        </xdr:from>
        <xdr:to>
          <xdr:col>8</xdr:col>
          <xdr:colOff>571500</xdr:colOff>
          <xdr:row>55</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U_MFM_S05_&#345;e&#353;en&#2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U_NPMFM_&#344;e&#353;en&#237;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U_MFM_S06_&#345;e&#353;en&#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s>
    <sheetDataSet>
      <sheetData sheetId="0">
        <row r="31">
          <cell r="B31" t="str">
            <v>nezaj. příjem v CZK</v>
          </cell>
          <cell r="C31" t="str">
            <v>zaj. příjem v CZK</v>
          </cell>
        </row>
        <row r="32">
          <cell r="A32">
            <v>2.8</v>
          </cell>
          <cell r="B32">
            <v>6440000</v>
          </cell>
          <cell r="C32">
            <v>6670000</v>
          </cell>
        </row>
        <row r="33">
          <cell r="A33">
            <v>2.85</v>
          </cell>
          <cell r="B33">
            <v>6555000</v>
          </cell>
          <cell r="C33">
            <v>6670000</v>
          </cell>
        </row>
        <row r="34">
          <cell r="A34">
            <v>2.9</v>
          </cell>
          <cell r="B34">
            <v>6670000</v>
          </cell>
          <cell r="C34">
            <v>6670000</v>
          </cell>
        </row>
        <row r="35">
          <cell r="A35">
            <v>2.95</v>
          </cell>
          <cell r="B35">
            <v>6785000</v>
          </cell>
          <cell r="C35">
            <v>6670000</v>
          </cell>
        </row>
        <row r="36">
          <cell r="A36">
            <v>3</v>
          </cell>
          <cell r="B36">
            <v>6900000</v>
          </cell>
          <cell r="C36">
            <v>6670000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ow r="18">
          <cell r="B18" t="str">
            <v>nezaj. výdej v EUR</v>
          </cell>
          <cell r="C18" t="str">
            <v>zaj. výdej v EUR</v>
          </cell>
        </row>
        <row r="19">
          <cell r="A19">
            <v>1.1240000000000001</v>
          </cell>
          <cell r="B19">
            <v>2669039.1459074728</v>
          </cell>
          <cell r="C19">
            <v>2450980.3921568627</v>
          </cell>
        </row>
        <row r="20">
          <cell r="A20">
            <v>1.1739999999999999</v>
          </cell>
          <cell r="B20">
            <v>2555366.2691652472</v>
          </cell>
          <cell r="C20">
            <v>2450980.3921568627</v>
          </cell>
        </row>
        <row r="21">
          <cell r="A21">
            <v>1.224</v>
          </cell>
          <cell r="B21">
            <v>2450980.3921568627</v>
          </cell>
          <cell r="C21">
            <v>2450980.3921568627</v>
          </cell>
        </row>
        <row r="22">
          <cell r="A22">
            <v>1.274</v>
          </cell>
          <cell r="B22">
            <v>2354788.0690737832</v>
          </cell>
          <cell r="C22">
            <v>2450980.3921568627</v>
          </cell>
        </row>
        <row r="23">
          <cell r="A23">
            <v>1.3240000000000001</v>
          </cell>
          <cell r="B23">
            <v>2265861.0271903323</v>
          </cell>
          <cell r="C23">
            <v>2450980.3921568627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row r="31">
          <cell r="B31" t="str">
            <v>nezaj. příjem v CZK</v>
          </cell>
          <cell r="C31" t="str">
            <v>zaj. příjem v CZK</v>
          </cell>
        </row>
        <row r="32">
          <cell r="A32">
            <v>5.05</v>
          </cell>
          <cell r="B32">
            <v>29290000</v>
          </cell>
          <cell r="C32">
            <v>32770000.000000004</v>
          </cell>
        </row>
        <row r="33">
          <cell r="A33">
            <v>5.35</v>
          </cell>
          <cell r="B33">
            <v>31029999.999999996</v>
          </cell>
          <cell r="C33">
            <v>32770000.000000004</v>
          </cell>
        </row>
        <row r="34">
          <cell r="A34">
            <v>5.65</v>
          </cell>
          <cell r="B34">
            <v>32770000.000000004</v>
          </cell>
          <cell r="C34">
            <v>32770000.000000004</v>
          </cell>
        </row>
        <row r="35">
          <cell r="A35">
            <v>5.95</v>
          </cell>
          <cell r="B35">
            <v>34510000</v>
          </cell>
          <cell r="C35">
            <v>32770000.000000004</v>
          </cell>
        </row>
        <row r="36">
          <cell r="A36">
            <v>6.25</v>
          </cell>
          <cell r="B36">
            <v>36250000</v>
          </cell>
          <cell r="C36">
            <v>32770000.000000004</v>
          </cell>
        </row>
      </sheetData>
      <sheetData sheetId="1">
        <row r="25">
          <cell r="B25" t="str">
            <v>nezaj. výdaj v CZK</v>
          </cell>
          <cell r="C25" t="str">
            <v>zaj. výdaj v CZK</v>
          </cell>
        </row>
        <row r="26">
          <cell r="A26">
            <v>5.3</v>
          </cell>
          <cell r="B26">
            <v>30740000</v>
          </cell>
          <cell r="C26">
            <v>34220000</v>
          </cell>
        </row>
        <row r="27">
          <cell r="A27">
            <v>5.6</v>
          </cell>
          <cell r="B27">
            <v>32479999.999999996</v>
          </cell>
          <cell r="C27">
            <v>34220000</v>
          </cell>
        </row>
        <row r="28">
          <cell r="A28">
            <v>5.9</v>
          </cell>
          <cell r="B28">
            <v>34220000</v>
          </cell>
          <cell r="C28">
            <v>34220000</v>
          </cell>
        </row>
        <row r="29">
          <cell r="A29">
            <v>6.2</v>
          </cell>
          <cell r="B29">
            <v>35960000</v>
          </cell>
          <cell r="C29">
            <v>34220000</v>
          </cell>
        </row>
        <row r="30">
          <cell r="A30">
            <v>6.5</v>
          </cell>
          <cell r="B30">
            <v>37700000</v>
          </cell>
          <cell r="C30">
            <v>34220000</v>
          </cell>
        </row>
      </sheetData>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F379-C2C3-4558-BC30-01EA8D513F7D}">
  <dimension ref="A1:I56"/>
  <sheetViews>
    <sheetView tabSelected="1" workbookViewId="0"/>
  </sheetViews>
  <sheetFormatPr defaultRowHeight="14.5" x14ac:dyDescent="0.35"/>
  <sheetData>
    <row r="1" spans="1:7" ht="18.5" x14ac:dyDescent="0.45">
      <c r="A1" s="1" t="s">
        <v>142</v>
      </c>
    </row>
    <row r="2" spans="1:7" ht="18.5" x14ac:dyDescent="0.45">
      <c r="A2" s="1" t="s">
        <v>143</v>
      </c>
    </row>
    <row r="3" spans="1:7" ht="18.5" x14ac:dyDescent="0.45">
      <c r="A3" s="1" t="s">
        <v>144</v>
      </c>
    </row>
    <row r="4" spans="1:7" ht="18.5" x14ac:dyDescent="0.45">
      <c r="A4" s="1" t="s">
        <v>145</v>
      </c>
    </row>
    <row r="6" spans="1:7" x14ac:dyDescent="0.35">
      <c r="A6" s="43" t="s">
        <v>73</v>
      </c>
    </row>
    <row r="7" spans="1:7" x14ac:dyDescent="0.35">
      <c r="A7" s="43" t="s">
        <v>146</v>
      </c>
    </row>
    <row r="9" spans="1:7" ht="16.5" x14ac:dyDescent="0.45">
      <c r="C9" s="43" t="s">
        <v>147</v>
      </c>
    </row>
    <row r="12" spans="1:7" ht="15.5" x14ac:dyDescent="0.35">
      <c r="C12" s="44" t="s">
        <v>76</v>
      </c>
      <c r="E12" s="44" t="s">
        <v>77</v>
      </c>
    </row>
    <row r="13" spans="1:7" ht="15.5" x14ac:dyDescent="0.35">
      <c r="A13" s="44" t="s">
        <v>148</v>
      </c>
      <c r="C13" s="45">
        <v>5.32</v>
      </c>
      <c r="E13" s="45">
        <v>5.47</v>
      </c>
    </row>
    <row r="14" spans="1:7" ht="15.5" x14ac:dyDescent="0.35">
      <c r="A14" s="44" t="s">
        <v>149</v>
      </c>
      <c r="C14" s="45">
        <v>33</v>
      </c>
      <c r="D14" s="47" t="s">
        <v>150</v>
      </c>
      <c r="E14" s="45">
        <v>43</v>
      </c>
      <c r="G14" s="43" t="s">
        <v>151</v>
      </c>
    </row>
    <row r="15" spans="1:7" ht="15.5" x14ac:dyDescent="0.35">
      <c r="A15" s="48" t="s">
        <v>152</v>
      </c>
      <c r="C15" s="75">
        <f>C13+0.33</f>
        <v>5.65</v>
      </c>
      <c r="D15" s="76"/>
      <c r="E15" s="77">
        <f>E13+0.43</f>
        <v>5.8999999999999995</v>
      </c>
    </row>
    <row r="17" spans="1:9" x14ac:dyDescent="0.35">
      <c r="A17" s="43" t="s">
        <v>153</v>
      </c>
    </row>
    <row r="18" spans="1:9" x14ac:dyDescent="0.35">
      <c r="A18" s="43" t="s">
        <v>154</v>
      </c>
    </row>
    <row r="19" spans="1:9" x14ac:dyDescent="0.35">
      <c r="A19" s="43" t="s">
        <v>155</v>
      </c>
    </row>
    <row r="21" spans="1:9" x14ac:dyDescent="0.35">
      <c r="A21" s="43" t="s">
        <v>156</v>
      </c>
    </row>
    <row r="22" spans="1:9" x14ac:dyDescent="0.35">
      <c r="A22" s="43"/>
    </row>
    <row r="23" spans="1:9" x14ac:dyDescent="0.35">
      <c r="B23" s="43" t="s">
        <v>157</v>
      </c>
      <c r="C23" s="43"/>
      <c r="D23" s="43">
        <v>5800000</v>
      </c>
      <c r="E23" s="43" t="s">
        <v>158</v>
      </c>
    </row>
    <row r="25" spans="1:9" x14ac:dyDescent="0.35">
      <c r="B25" s="43" t="s">
        <v>88</v>
      </c>
      <c r="C25" s="43"/>
      <c r="D25" s="43"/>
      <c r="E25" s="51" t="s">
        <v>159</v>
      </c>
      <c r="F25" s="43"/>
      <c r="G25" s="43"/>
      <c r="H25" s="52">
        <f>D23*C15</f>
        <v>32770000.000000004</v>
      </c>
      <c r="I25" s="52" t="s">
        <v>90</v>
      </c>
    </row>
    <row r="26" spans="1:9" x14ac:dyDescent="0.35">
      <c r="B26" s="43"/>
      <c r="C26" s="43"/>
      <c r="D26" s="43"/>
      <c r="E26" s="43"/>
      <c r="F26" s="53" t="s">
        <v>160</v>
      </c>
      <c r="G26" s="43"/>
      <c r="H26" s="43"/>
    </row>
    <row r="28" spans="1:9" x14ac:dyDescent="0.35">
      <c r="A28" s="43" t="s">
        <v>92</v>
      </c>
    </row>
    <row r="29" spans="1:9" x14ac:dyDescent="0.35">
      <c r="A29" s="43" t="s">
        <v>93</v>
      </c>
    </row>
    <row r="31" spans="1:9" x14ac:dyDescent="0.35">
      <c r="A31" s="53" t="s">
        <v>161</v>
      </c>
      <c r="B31" s="43" t="s">
        <v>95</v>
      </c>
      <c r="C31" s="43" t="s">
        <v>96</v>
      </c>
    </row>
    <row r="32" spans="1:9" x14ac:dyDescent="0.35">
      <c r="A32" s="78">
        <v>5.05</v>
      </c>
      <c r="B32" s="43">
        <f>D23*A32</f>
        <v>29290000</v>
      </c>
      <c r="C32" s="52">
        <f>H25</f>
        <v>32770000.000000004</v>
      </c>
    </row>
    <row r="33" spans="1:3" x14ac:dyDescent="0.35">
      <c r="A33" s="78">
        <v>5.35</v>
      </c>
      <c r="B33" s="43">
        <f>D23*A33</f>
        <v>31029999.999999996</v>
      </c>
      <c r="C33" s="52">
        <f>H25</f>
        <v>32770000.000000004</v>
      </c>
    </row>
    <row r="34" spans="1:3" x14ac:dyDescent="0.35">
      <c r="A34" s="79">
        <v>5.65</v>
      </c>
      <c r="B34" s="52">
        <f>D23*A34</f>
        <v>32770000.000000004</v>
      </c>
      <c r="C34" s="52">
        <f>H25</f>
        <v>32770000.000000004</v>
      </c>
    </row>
    <row r="35" spans="1:3" x14ac:dyDescent="0.35">
      <c r="A35" s="78">
        <v>5.95</v>
      </c>
      <c r="B35" s="52">
        <f>D23*A35</f>
        <v>34510000</v>
      </c>
      <c r="C35" s="43">
        <f>H25</f>
        <v>32770000.000000004</v>
      </c>
    </row>
    <row r="36" spans="1:3" x14ac:dyDescent="0.35">
      <c r="A36" s="78">
        <v>6.25</v>
      </c>
      <c r="B36" s="52">
        <f>D23*A36</f>
        <v>36250000</v>
      </c>
      <c r="C36" s="43">
        <f>H25</f>
        <v>32770000.000000004</v>
      </c>
    </row>
    <row r="38" spans="1:3" x14ac:dyDescent="0.35">
      <c r="A38" s="43" t="s">
        <v>97</v>
      </c>
    </row>
    <row r="54" spans="1:1" x14ac:dyDescent="0.35">
      <c r="A54" s="43" t="s">
        <v>162</v>
      </c>
    </row>
    <row r="55" spans="1:1" x14ac:dyDescent="0.35">
      <c r="A55" s="43" t="s">
        <v>163</v>
      </c>
    </row>
    <row r="56" spans="1:1" x14ac:dyDescent="0.35">
      <c r="A56" s="43" t="s">
        <v>164</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C9BE-FDD7-4E60-A0D9-C83D3B94664B}">
  <dimension ref="A1:I52"/>
  <sheetViews>
    <sheetView workbookViewId="0">
      <selection sqref="A1:R52"/>
    </sheetView>
  </sheetViews>
  <sheetFormatPr defaultRowHeight="14.5" x14ac:dyDescent="0.35"/>
  <sheetData>
    <row r="1" spans="1:7" ht="18.5" x14ac:dyDescent="0.45">
      <c r="A1" s="1" t="s">
        <v>165</v>
      </c>
    </row>
    <row r="2" spans="1:7" ht="18.5" x14ac:dyDescent="0.45">
      <c r="A2" s="1" t="s">
        <v>143</v>
      </c>
    </row>
    <row r="3" spans="1:7" ht="18.5" x14ac:dyDescent="0.45">
      <c r="A3" s="1" t="s">
        <v>166</v>
      </c>
    </row>
    <row r="4" spans="1:7" ht="18.5" x14ac:dyDescent="0.45">
      <c r="A4" s="1" t="s">
        <v>145</v>
      </c>
    </row>
    <row r="6" spans="1:7" x14ac:dyDescent="0.35">
      <c r="A6" s="43" t="s">
        <v>167</v>
      </c>
    </row>
    <row r="7" spans="1:7" x14ac:dyDescent="0.35">
      <c r="A7" s="43" t="s">
        <v>146</v>
      </c>
    </row>
    <row r="9" spans="1:7" ht="16.5" x14ac:dyDescent="0.45">
      <c r="C9" s="43" t="s">
        <v>147</v>
      </c>
    </row>
    <row r="12" spans="1:7" ht="15.5" x14ac:dyDescent="0.35">
      <c r="C12" s="44" t="s">
        <v>76</v>
      </c>
      <c r="E12" s="44" t="s">
        <v>77</v>
      </c>
    </row>
    <row r="13" spans="1:7" ht="15.5" x14ac:dyDescent="0.35">
      <c r="A13" s="44" t="s">
        <v>148</v>
      </c>
      <c r="C13" s="45">
        <v>5.32</v>
      </c>
      <c r="E13" s="45">
        <v>5.47</v>
      </c>
    </row>
    <row r="14" spans="1:7" ht="15.5" x14ac:dyDescent="0.35">
      <c r="A14" s="44" t="s">
        <v>149</v>
      </c>
      <c r="C14" s="45">
        <v>33</v>
      </c>
      <c r="D14" s="47" t="s">
        <v>150</v>
      </c>
      <c r="E14" s="45">
        <v>43</v>
      </c>
      <c r="G14" s="43" t="s">
        <v>151</v>
      </c>
    </row>
    <row r="15" spans="1:7" ht="15.5" x14ac:dyDescent="0.35">
      <c r="A15" s="48" t="s">
        <v>152</v>
      </c>
      <c r="C15" s="77">
        <f>C13+0.33</f>
        <v>5.65</v>
      </c>
      <c r="D15" s="76"/>
      <c r="E15" s="75">
        <f>E13+0.43</f>
        <v>5.8999999999999995</v>
      </c>
    </row>
    <row r="17" spans="1:9" x14ac:dyDescent="0.35">
      <c r="A17" s="43" t="s">
        <v>116</v>
      </c>
    </row>
    <row r="18" spans="1:9" x14ac:dyDescent="0.35">
      <c r="A18" s="43" t="s">
        <v>168</v>
      </c>
    </row>
    <row r="19" spans="1:9" x14ac:dyDescent="0.35">
      <c r="A19" s="43" t="s">
        <v>117</v>
      </c>
    </row>
    <row r="20" spans="1:9" x14ac:dyDescent="0.35">
      <c r="A20" s="43"/>
      <c r="B20" s="43" t="s">
        <v>169</v>
      </c>
      <c r="C20" s="43"/>
      <c r="D20" s="43">
        <v>5800000</v>
      </c>
      <c r="E20" s="43" t="s">
        <v>158</v>
      </c>
    </row>
    <row r="21" spans="1:9" x14ac:dyDescent="0.35">
      <c r="A21" s="43"/>
    </row>
    <row r="22" spans="1:9" x14ac:dyDescent="0.35">
      <c r="B22" s="43" t="s">
        <v>170</v>
      </c>
      <c r="C22" s="43"/>
      <c r="D22" s="43"/>
      <c r="E22" s="51" t="s">
        <v>171</v>
      </c>
      <c r="F22" s="43"/>
      <c r="G22" s="43"/>
      <c r="H22" s="52">
        <f>D20*E15</f>
        <v>34220000</v>
      </c>
      <c r="I22" s="52" t="s">
        <v>90</v>
      </c>
    </row>
    <row r="23" spans="1:9" x14ac:dyDescent="0.35">
      <c r="B23" s="43"/>
      <c r="C23" s="43"/>
      <c r="D23" s="43"/>
      <c r="E23" s="51"/>
      <c r="F23" s="53" t="s">
        <v>160</v>
      </c>
      <c r="G23" s="43"/>
      <c r="H23" s="52"/>
      <c r="I23" s="52"/>
    </row>
    <row r="24" spans="1:9" x14ac:dyDescent="0.35">
      <c r="B24" s="43"/>
      <c r="C24" s="43"/>
      <c r="D24" s="43"/>
      <c r="E24" s="51"/>
      <c r="F24" s="43"/>
      <c r="G24" s="43"/>
      <c r="H24" s="52"/>
      <c r="I24" s="52"/>
    </row>
    <row r="25" spans="1:9" x14ac:dyDescent="0.35">
      <c r="A25" s="53" t="s">
        <v>106</v>
      </c>
      <c r="B25" s="43" t="s">
        <v>172</v>
      </c>
      <c r="C25" s="43" t="s">
        <v>173</v>
      </c>
      <c r="E25" s="43"/>
      <c r="G25" s="43"/>
      <c r="H25" s="43"/>
    </row>
    <row r="26" spans="1:9" ht="15.5" x14ac:dyDescent="0.35">
      <c r="A26" s="45">
        <v>5.3</v>
      </c>
      <c r="B26" s="52">
        <f>D20*A26</f>
        <v>30740000</v>
      </c>
      <c r="C26" s="43">
        <f>H22</f>
        <v>34220000</v>
      </c>
    </row>
    <row r="27" spans="1:9" ht="15.5" x14ac:dyDescent="0.35">
      <c r="A27" s="45">
        <v>5.6</v>
      </c>
      <c r="B27" s="52">
        <f>D20*A27</f>
        <v>32479999.999999996</v>
      </c>
      <c r="C27" s="43">
        <f>H22</f>
        <v>34220000</v>
      </c>
    </row>
    <row r="28" spans="1:9" ht="15.5" x14ac:dyDescent="0.35">
      <c r="A28" s="62">
        <v>5.9</v>
      </c>
      <c r="B28" s="52">
        <f>D20*A28</f>
        <v>34220000</v>
      </c>
      <c r="C28" s="52">
        <f>H22</f>
        <v>34220000</v>
      </c>
    </row>
    <row r="29" spans="1:9" ht="15.5" x14ac:dyDescent="0.35">
      <c r="A29" s="45">
        <v>6.2</v>
      </c>
      <c r="B29" s="43">
        <f>D20*A29</f>
        <v>35960000</v>
      </c>
      <c r="C29" s="52">
        <f>H22</f>
        <v>34220000</v>
      </c>
    </row>
    <row r="30" spans="1:9" ht="15.5" x14ac:dyDescent="0.35">
      <c r="A30" s="45">
        <v>6.5</v>
      </c>
      <c r="B30" s="43">
        <f>D20*A30</f>
        <v>37700000</v>
      </c>
      <c r="C30" s="52">
        <f>H22</f>
        <v>34220000</v>
      </c>
    </row>
    <row r="33" spans="1:1" x14ac:dyDescent="0.35">
      <c r="A33" s="43" t="s">
        <v>97</v>
      </c>
    </row>
    <row r="50" spans="2:2" x14ac:dyDescent="0.35">
      <c r="B50" s="43" t="s">
        <v>174</v>
      </c>
    </row>
    <row r="51" spans="2:2" x14ac:dyDescent="0.35">
      <c r="B51" s="43" t="s">
        <v>175</v>
      </c>
    </row>
    <row r="52" spans="2:2" x14ac:dyDescent="0.35">
      <c r="B52" s="43" t="s">
        <v>176</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
  <sheetViews>
    <sheetView workbookViewId="0">
      <selection activeCell="B14" sqref="B14"/>
    </sheetView>
  </sheetViews>
  <sheetFormatPr defaultRowHeight="14.5" x14ac:dyDescent="0.35"/>
  <sheetData>
    <row r="1" spans="1:5" ht="18.5" x14ac:dyDescent="0.45">
      <c r="A1" s="1" t="s">
        <v>177</v>
      </c>
    </row>
    <row r="2" spans="1:5" ht="18.5" x14ac:dyDescent="0.45">
      <c r="A2" s="1" t="s">
        <v>139</v>
      </c>
    </row>
    <row r="3" spans="1:5" ht="18.5" x14ac:dyDescent="0.45">
      <c r="A3" s="1" t="s">
        <v>0</v>
      </c>
    </row>
    <row r="4" spans="1:5" ht="18.5" x14ac:dyDescent="0.45">
      <c r="A4" s="1" t="s">
        <v>1</v>
      </c>
    </row>
    <row r="7" spans="1:5" x14ac:dyDescent="0.35">
      <c r="A7" s="43" t="s">
        <v>73</v>
      </c>
    </row>
    <row r="8" spans="1:5" x14ac:dyDescent="0.35">
      <c r="A8" s="43" t="s">
        <v>74</v>
      </c>
    </row>
    <row r="10" spans="1:5" ht="16.5" x14ac:dyDescent="0.45">
      <c r="C10" s="43" t="s">
        <v>75</v>
      </c>
    </row>
    <row r="13" spans="1:5" ht="15.5" x14ac:dyDescent="0.35">
      <c r="C13" s="44" t="s">
        <v>76</v>
      </c>
      <c r="E13" s="44" t="s">
        <v>77</v>
      </c>
    </row>
    <row r="14" spans="1:5" ht="15.5" x14ac:dyDescent="0.35">
      <c r="A14" s="44" t="s">
        <v>78</v>
      </c>
      <c r="C14" s="45">
        <v>2.93</v>
      </c>
      <c r="E14" s="45">
        <v>2.94</v>
      </c>
    </row>
    <row r="15" spans="1:5" ht="15.5" x14ac:dyDescent="0.35">
      <c r="A15" s="44" t="s">
        <v>79</v>
      </c>
      <c r="C15" s="46" t="s">
        <v>140</v>
      </c>
      <c r="D15" s="47" t="s">
        <v>80</v>
      </c>
      <c r="E15" s="46" t="s">
        <v>141</v>
      </c>
    </row>
    <row r="16" spans="1:5" ht="15.5" x14ac:dyDescent="0.35">
      <c r="A16" s="48" t="s">
        <v>81</v>
      </c>
      <c r="C16" s="49">
        <f>C14-0.03</f>
        <v>2.9000000000000004</v>
      </c>
      <c r="E16" s="50">
        <f>E14-0.02</f>
        <v>2.92</v>
      </c>
    </row>
    <row r="18" spans="1:9" x14ac:dyDescent="0.35">
      <c r="A18" s="43" t="s">
        <v>82</v>
      </c>
    </row>
    <row r="19" spans="1:9" x14ac:dyDescent="0.35">
      <c r="A19" s="43" t="s">
        <v>83</v>
      </c>
    </row>
    <row r="20" spans="1:9" x14ac:dyDescent="0.35">
      <c r="A20" s="43" t="s">
        <v>84</v>
      </c>
    </row>
    <row r="22" spans="1:9" x14ac:dyDescent="0.35">
      <c r="A22" s="43" t="s">
        <v>85</v>
      </c>
    </row>
    <row r="23" spans="1:9" x14ac:dyDescent="0.35">
      <c r="A23" s="43"/>
    </row>
    <row r="24" spans="1:9" x14ac:dyDescent="0.35">
      <c r="B24" s="43" t="s">
        <v>86</v>
      </c>
      <c r="C24" s="43"/>
      <c r="D24" s="43">
        <v>2300000</v>
      </c>
      <c r="E24" s="43" t="s">
        <v>87</v>
      </c>
    </row>
    <row r="26" spans="1:9" x14ac:dyDescent="0.35">
      <c r="B26" s="43" t="s">
        <v>88</v>
      </c>
      <c r="C26" s="43"/>
      <c r="D26" s="43"/>
      <c r="E26" s="51" t="s">
        <v>89</v>
      </c>
      <c r="F26" s="43"/>
      <c r="G26" s="43"/>
      <c r="H26" s="52">
        <f>D24*C16</f>
        <v>6670000.0000000009</v>
      </c>
      <c r="I26" s="43" t="s">
        <v>90</v>
      </c>
    </row>
    <row r="27" spans="1:9" x14ac:dyDescent="0.35">
      <c r="B27" s="43"/>
      <c r="C27" s="43"/>
      <c r="D27" s="43"/>
      <c r="E27" s="43"/>
      <c r="F27" s="53" t="s">
        <v>91</v>
      </c>
      <c r="G27" s="43"/>
      <c r="H27" s="43"/>
    </row>
    <row r="29" spans="1:9" x14ac:dyDescent="0.35">
      <c r="A29" s="43" t="s">
        <v>92</v>
      </c>
    </row>
    <row r="30" spans="1:9" x14ac:dyDescent="0.35">
      <c r="A30" s="43" t="s">
        <v>93</v>
      </c>
    </row>
    <row r="32" spans="1:9" x14ac:dyDescent="0.35">
      <c r="A32" s="53" t="s">
        <v>94</v>
      </c>
      <c r="B32" s="43" t="s">
        <v>95</v>
      </c>
      <c r="C32" s="43" t="s">
        <v>96</v>
      </c>
    </row>
    <row r="33" spans="1:3" x14ac:dyDescent="0.35">
      <c r="A33" s="54">
        <v>2.8</v>
      </c>
      <c r="B33" s="43">
        <f>D24*A33</f>
        <v>6440000</v>
      </c>
      <c r="C33" s="43">
        <f>H26</f>
        <v>6670000.0000000009</v>
      </c>
    </row>
    <row r="34" spans="1:3" x14ac:dyDescent="0.35">
      <c r="A34" s="54">
        <v>2.85</v>
      </c>
      <c r="B34" s="43">
        <f>D24*A34</f>
        <v>6555000</v>
      </c>
      <c r="C34" s="43">
        <f>H26</f>
        <v>6670000.0000000009</v>
      </c>
    </row>
    <row r="35" spans="1:3" x14ac:dyDescent="0.35">
      <c r="A35" s="55">
        <v>2.9</v>
      </c>
      <c r="B35" s="43">
        <f>D24*A35</f>
        <v>6670000</v>
      </c>
      <c r="C35" s="43">
        <f>H26</f>
        <v>6670000.0000000009</v>
      </c>
    </row>
    <row r="36" spans="1:3" x14ac:dyDescent="0.35">
      <c r="A36" s="54">
        <v>2.95</v>
      </c>
      <c r="B36" s="43">
        <f>D24*A36</f>
        <v>6785000</v>
      </c>
      <c r="C36" s="43">
        <f>H26</f>
        <v>6670000.0000000009</v>
      </c>
    </row>
    <row r="37" spans="1:3" x14ac:dyDescent="0.35">
      <c r="A37" s="54">
        <v>3</v>
      </c>
      <c r="B37" s="43">
        <f>D24*A37</f>
        <v>6900000</v>
      </c>
      <c r="C37" s="43">
        <f>H26</f>
        <v>6670000.0000000009</v>
      </c>
    </row>
    <row r="39" spans="1:3" x14ac:dyDescent="0.35">
      <c r="A39" s="43" t="s">
        <v>97</v>
      </c>
    </row>
    <row r="55" spans="1:1" x14ac:dyDescent="0.35">
      <c r="A55" s="43" t="s">
        <v>98</v>
      </c>
    </row>
    <row r="56" spans="1:1" x14ac:dyDescent="0.35">
      <c r="A56" s="43" t="s">
        <v>99</v>
      </c>
    </row>
    <row r="57" spans="1:1" x14ac:dyDescent="0.35">
      <c r="A57" s="43" t="s">
        <v>100</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workbookViewId="0">
      <selection activeCell="A2" sqref="A2"/>
    </sheetView>
  </sheetViews>
  <sheetFormatPr defaultRowHeight="14.5" x14ac:dyDescent="0.35"/>
  <cols>
    <col min="11" max="11" width="11.81640625" customWidth="1"/>
  </cols>
  <sheetData>
    <row r="1" spans="1:16" ht="18.5" x14ac:dyDescent="0.45">
      <c r="A1" s="1" t="s">
        <v>178</v>
      </c>
    </row>
    <row r="2" spans="1:16" ht="18.5" x14ac:dyDescent="0.45">
      <c r="A2" s="1" t="s">
        <v>2</v>
      </c>
    </row>
    <row r="3" spans="1:16" ht="18.5" x14ac:dyDescent="0.45">
      <c r="A3" s="1" t="s">
        <v>3</v>
      </c>
    </row>
    <row r="6" spans="1:16" x14ac:dyDescent="0.35">
      <c r="A6" s="43" t="s">
        <v>101</v>
      </c>
    </row>
    <row r="7" spans="1:16" x14ac:dyDescent="0.35">
      <c r="A7" s="43" t="s">
        <v>102</v>
      </c>
    </row>
    <row r="9" spans="1:16" x14ac:dyDescent="0.35">
      <c r="B9" s="43" t="s">
        <v>103</v>
      </c>
      <c r="C9" s="43"/>
      <c r="D9" s="43">
        <v>3000000</v>
      </c>
      <c r="E9" s="43" t="s">
        <v>104</v>
      </c>
      <c r="F9" s="43"/>
      <c r="G9" s="43"/>
    </row>
    <row r="10" spans="1:16" x14ac:dyDescent="0.35">
      <c r="B10" s="43" t="s">
        <v>105</v>
      </c>
      <c r="C10" s="43"/>
      <c r="D10" s="43">
        <v>1.224</v>
      </c>
      <c r="E10" s="43" t="s">
        <v>106</v>
      </c>
      <c r="F10" s="43"/>
      <c r="G10" s="43"/>
      <c r="I10" s="56" t="s">
        <v>107</v>
      </c>
      <c r="J10" s="56"/>
      <c r="K10" s="57">
        <f>1/D10</f>
        <v>0.81699346405228757</v>
      </c>
      <c r="L10" s="56" t="s">
        <v>108</v>
      </c>
      <c r="M10" s="56" t="s">
        <v>109</v>
      </c>
    </row>
    <row r="11" spans="1:16" x14ac:dyDescent="0.35">
      <c r="B11" s="43"/>
      <c r="C11" s="43"/>
      <c r="D11" s="43"/>
      <c r="E11" s="43"/>
      <c r="F11" s="43"/>
      <c r="G11" s="43"/>
      <c r="I11" s="58"/>
      <c r="J11" s="58"/>
      <c r="K11" s="58"/>
      <c r="L11" s="58"/>
    </row>
    <row r="12" spans="1:16" x14ac:dyDescent="0.35">
      <c r="B12" s="43"/>
      <c r="C12" s="43"/>
      <c r="D12" s="43"/>
      <c r="E12" s="43"/>
      <c r="F12" s="43"/>
      <c r="G12" s="43"/>
      <c r="I12" s="58"/>
      <c r="J12" s="58"/>
      <c r="K12" s="58"/>
      <c r="L12" s="58"/>
    </row>
    <row r="13" spans="1:16" x14ac:dyDescent="0.35">
      <c r="B13" s="43" t="s">
        <v>110</v>
      </c>
      <c r="C13" s="43"/>
      <c r="D13" s="59" t="s">
        <v>111</v>
      </c>
      <c r="E13" s="43"/>
      <c r="F13" s="52">
        <f>D9/D10</f>
        <v>2450980.3921568627</v>
      </c>
      <c r="G13" s="52" t="s">
        <v>112</v>
      </c>
      <c r="I13" s="56" t="s">
        <v>110</v>
      </c>
      <c r="J13" s="56"/>
      <c r="K13" s="56" t="s">
        <v>113</v>
      </c>
      <c r="L13" s="56"/>
      <c r="M13" s="56"/>
      <c r="N13" s="60">
        <f>D9*K10</f>
        <v>2450980.3921568627</v>
      </c>
      <c r="O13" s="60" t="s">
        <v>112</v>
      </c>
      <c r="P13" s="56" t="s">
        <v>109</v>
      </c>
    </row>
    <row r="14" spans="1:16" x14ac:dyDescent="0.35">
      <c r="B14" s="43"/>
      <c r="C14" s="43"/>
      <c r="D14" s="61" t="s">
        <v>114</v>
      </c>
      <c r="E14" s="43"/>
      <c r="F14" s="43"/>
      <c r="G14" s="43"/>
      <c r="I14" s="56"/>
      <c r="J14" s="56"/>
      <c r="K14" s="56"/>
      <c r="L14" s="56"/>
      <c r="M14" s="56" t="s">
        <v>115</v>
      </c>
      <c r="N14" s="56"/>
      <c r="O14" s="56"/>
    </row>
    <row r="16" spans="1:16" x14ac:dyDescent="0.35">
      <c r="A16" s="43" t="s">
        <v>116</v>
      </c>
    </row>
    <row r="17" spans="1:3" x14ac:dyDescent="0.35">
      <c r="A17" s="43" t="s">
        <v>117</v>
      </c>
    </row>
    <row r="19" spans="1:3" x14ac:dyDescent="0.35">
      <c r="A19" s="53" t="s">
        <v>106</v>
      </c>
      <c r="B19" s="43" t="s">
        <v>118</v>
      </c>
      <c r="C19" s="43" t="s">
        <v>119</v>
      </c>
    </row>
    <row r="20" spans="1:3" ht="15.5" x14ac:dyDescent="0.35">
      <c r="A20" s="45">
        <v>1.1240000000000001</v>
      </c>
      <c r="B20" s="43">
        <f>D9/A20</f>
        <v>2669039.1459074728</v>
      </c>
      <c r="C20" s="43">
        <f>F13</f>
        <v>2450980.3921568627</v>
      </c>
    </row>
    <row r="21" spans="1:3" ht="15.5" x14ac:dyDescent="0.35">
      <c r="A21" s="45">
        <v>1.1739999999999999</v>
      </c>
      <c r="B21" s="43">
        <f>D9/A21</f>
        <v>2555366.2691652472</v>
      </c>
      <c r="C21" s="43">
        <f>F13</f>
        <v>2450980.3921568627</v>
      </c>
    </row>
    <row r="22" spans="1:3" ht="15.5" x14ac:dyDescent="0.35">
      <c r="A22" s="62">
        <v>1.224</v>
      </c>
      <c r="B22" s="43">
        <f>D9/A22</f>
        <v>2450980.3921568627</v>
      </c>
      <c r="C22" s="43">
        <f>F13</f>
        <v>2450980.3921568627</v>
      </c>
    </row>
    <row r="23" spans="1:3" ht="15.5" x14ac:dyDescent="0.35">
      <c r="A23" s="45">
        <v>1.274</v>
      </c>
      <c r="B23" s="43">
        <f>D9/A23</f>
        <v>2354788.0690737832</v>
      </c>
      <c r="C23" s="43">
        <f>F13</f>
        <v>2450980.3921568627</v>
      </c>
    </row>
    <row r="24" spans="1:3" ht="15.5" x14ac:dyDescent="0.35">
      <c r="A24" s="45">
        <v>1.3240000000000001</v>
      </c>
      <c r="B24" s="43">
        <f>D9/A24</f>
        <v>2265861.0271903323</v>
      </c>
      <c r="C24" s="43">
        <f>F13</f>
        <v>2450980.3921568627</v>
      </c>
    </row>
    <row r="27" spans="1:3" x14ac:dyDescent="0.35">
      <c r="A27" s="43" t="s">
        <v>97</v>
      </c>
    </row>
    <row r="44" spans="2:2" x14ac:dyDescent="0.35">
      <c r="B44" s="43" t="s">
        <v>120</v>
      </c>
    </row>
    <row r="45" spans="2:2" x14ac:dyDescent="0.35">
      <c r="B45" s="43" t="s">
        <v>121</v>
      </c>
    </row>
    <row r="46" spans="2:2" x14ac:dyDescent="0.35">
      <c r="B46" s="43" t="s">
        <v>122</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7"/>
  <sheetViews>
    <sheetView zoomScaleNormal="100" workbookViewId="0"/>
  </sheetViews>
  <sheetFormatPr defaultRowHeight="14.5" x14ac:dyDescent="0.35"/>
  <cols>
    <col min="1" max="1" width="23.54296875" customWidth="1"/>
    <col min="2" max="6" width="22.453125" customWidth="1"/>
  </cols>
  <sheetData>
    <row r="1" spans="1:5" ht="18.5" x14ac:dyDescent="0.45">
      <c r="A1" s="1" t="s">
        <v>179</v>
      </c>
    </row>
    <row r="2" spans="1:5" ht="18.5" x14ac:dyDescent="0.45">
      <c r="A2" s="1" t="s">
        <v>37</v>
      </c>
    </row>
    <row r="3" spans="1:5" ht="18.5" x14ac:dyDescent="0.45">
      <c r="A3" s="1" t="s">
        <v>36</v>
      </c>
    </row>
    <row r="4" spans="1:5" ht="18.5" x14ac:dyDescent="0.45">
      <c r="A4" s="1" t="s">
        <v>35</v>
      </c>
    </row>
    <row r="5" spans="1:5" ht="18.5" x14ac:dyDescent="0.45">
      <c r="A5" s="1" t="s">
        <v>34</v>
      </c>
    </row>
    <row r="6" spans="1:5" ht="18.5" x14ac:dyDescent="0.45">
      <c r="A6" s="1"/>
    </row>
    <row r="7" spans="1:5" ht="18.5" x14ac:dyDescent="0.45">
      <c r="A7" s="1"/>
    </row>
    <row r="8" spans="1:5" ht="18.5" x14ac:dyDescent="0.45">
      <c r="A8" s="1"/>
    </row>
    <row r="9" spans="1:5" x14ac:dyDescent="0.35">
      <c r="A9" s="13" t="s">
        <v>33</v>
      </c>
      <c r="B9" s="14">
        <v>20000000</v>
      </c>
    </row>
    <row r="10" spans="1:5" x14ac:dyDescent="0.35">
      <c r="A10" s="13" t="s">
        <v>32</v>
      </c>
      <c r="B10" s="18">
        <v>4</v>
      </c>
    </row>
    <row r="12" spans="1:5" x14ac:dyDescent="0.35">
      <c r="A12" s="20" t="s">
        <v>31</v>
      </c>
      <c r="B12" s="20" t="s">
        <v>30</v>
      </c>
      <c r="C12" s="20" t="s">
        <v>29</v>
      </c>
      <c r="D12" s="20" t="s">
        <v>28</v>
      </c>
      <c r="E12" s="20" t="s">
        <v>7</v>
      </c>
    </row>
    <row r="13" spans="1:5" x14ac:dyDescent="0.35">
      <c r="A13" s="19">
        <v>1</v>
      </c>
      <c r="B13" s="18">
        <v>350</v>
      </c>
      <c r="C13" s="18">
        <v>200</v>
      </c>
      <c r="D13" s="14">
        <v>60000</v>
      </c>
      <c r="E13" s="18">
        <v>13.63</v>
      </c>
    </row>
    <row r="14" spans="1:5" x14ac:dyDescent="0.35">
      <c r="A14" s="19">
        <v>2</v>
      </c>
      <c r="B14" s="18">
        <v>350</v>
      </c>
      <c r="C14" s="18">
        <v>200</v>
      </c>
      <c r="D14" s="14">
        <v>60000</v>
      </c>
      <c r="E14" s="18">
        <v>13.63</v>
      </c>
    </row>
    <row r="15" spans="1:5" x14ac:dyDescent="0.35">
      <c r="A15" s="19">
        <v>3</v>
      </c>
      <c r="B15" s="18">
        <v>360</v>
      </c>
      <c r="C15" s="18">
        <v>250</v>
      </c>
      <c r="D15" s="14">
        <v>100000</v>
      </c>
      <c r="E15" s="18">
        <v>13.63</v>
      </c>
    </row>
    <row r="16" spans="1:5" x14ac:dyDescent="0.35">
      <c r="A16" s="19">
        <v>4</v>
      </c>
      <c r="B16" s="18">
        <v>380</v>
      </c>
      <c r="C16" s="18">
        <v>260</v>
      </c>
      <c r="D16" s="14">
        <v>100000</v>
      </c>
      <c r="E16" s="18">
        <v>13.63</v>
      </c>
    </row>
    <row r="17" spans="1:6" x14ac:dyDescent="0.35">
      <c r="A17" s="17"/>
      <c r="B17" s="16"/>
    </row>
    <row r="18" spans="1:6" x14ac:dyDescent="0.35">
      <c r="A18" s="13" t="s">
        <v>27</v>
      </c>
      <c r="B18" s="14">
        <v>1000000</v>
      </c>
    </row>
    <row r="19" spans="1:6" x14ac:dyDescent="0.35">
      <c r="A19" s="13" t="s">
        <v>26</v>
      </c>
      <c r="B19" s="14">
        <v>1000000</v>
      </c>
    </row>
    <row r="20" spans="1:6" x14ac:dyDescent="0.35">
      <c r="A20" s="13" t="s">
        <v>25</v>
      </c>
      <c r="B20" s="15">
        <v>0.2</v>
      </c>
    </row>
    <row r="21" spans="1:6" x14ac:dyDescent="0.35">
      <c r="A21" s="13" t="s">
        <v>10</v>
      </c>
      <c r="B21" s="12">
        <v>0.1</v>
      </c>
    </row>
    <row r="22" spans="1:6" x14ac:dyDescent="0.35">
      <c r="A22" s="13" t="s">
        <v>24</v>
      </c>
      <c r="B22" s="14">
        <v>2000000</v>
      </c>
    </row>
    <row r="23" spans="1:6" x14ac:dyDescent="0.35">
      <c r="A23" s="13" t="s">
        <v>23</v>
      </c>
      <c r="B23" s="14">
        <v>12000000</v>
      </c>
    </row>
    <row r="24" spans="1:6" x14ac:dyDescent="0.35">
      <c r="A24" s="13" t="s">
        <v>22</v>
      </c>
      <c r="B24" s="12">
        <v>0.15</v>
      </c>
    </row>
    <row r="26" spans="1:6" x14ac:dyDescent="0.35">
      <c r="A26" s="11" t="s">
        <v>21</v>
      </c>
      <c r="B26" s="10">
        <v>0</v>
      </c>
      <c r="C26" s="10">
        <v>1</v>
      </c>
      <c r="D26" s="10">
        <v>2</v>
      </c>
      <c r="E26" s="10">
        <v>3</v>
      </c>
      <c r="F26" s="9">
        <v>4</v>
      </c>
    </row>
    <row r="27" spans="1:6" x14ac:dyDescent="0.35">
      <c r="A27" s="8" t="s">
        <v>20</v>
      </c>
      <c r="B27" s="63"/>
      <c r="C27" s="63">
        <f>B13*D13</f>
        <v>21000000</v>
      </c>
      <c r="D27" s="63">
        <f>B14*D14</f>
        <v>21000000</v>
      </c>
      <c r="E27" s="63">
        <f>B15*D15</f>
        <v>36000000</v>
      </c>
      <c r="F27" s="63">
        <f>B16*D16</f>
        <v>38000000</v>
      </c>
    </row>
    <row r="28" spans="1:6" x14ac:dyDescent="0.35">
      <c r="A28" s="8" t="s">
        <v>19</v>
      </c>
      <c r="B28" s="63"/>
      <c r="C28" s="63">
        <f>-C13*D13</f>
        <v>-12000000</v>
      </c>
      <c r="D28" s="63">
        <f>-C14*D14</f>
        <v>-12000000</v>
      </c>
      <c r="E28" s="63">
        <f>-C15*D15</f>
        <v>-25000000</v>
      </c>
      <c r="F28" s="63">
        <f>-C16*D16</f>
        <v>-26000000</v>
      </c>
    </row>
    <row r="29" spans="1:6" x14ac:dyDescent="0.35">
      <c r="A29" s="6" t="s">
        <v>18</v>
      </c>
      <c r="B29" s="63"/>
      <c r="C29" s="63">
        <f>-B18</f>
        <v>-1000000</v>
      </c>
      <c r="D29" s="63">
        <f>-B18</f>
        <v>-1000000</v>
      </c>
      <c r="E29" s="63">
        <f>-B18</f>
        <v>-1000000</v>
      </c>
      <c r="F29" s="63">
        <f>-B18</f>
        <v>-1000000</v>
      </c>
    </row>
    <row r="30" spans="1:6" x14ac:dyDescent="0.35">
      <c r="A30" s="6" t="s">
        <v>17</v>
      </c>
      <c r="B30" s="63"/>
      <c r="C30" s="63">
        <f>-B19</f>
        <v>-1000000</v>
      </c>
      <c r="D30" s="63">
        <f>-B19</f>
        <v>-1000000</v>
      </c>
      <c r="E30" s="63">
        <f>-B19</f>
        <v>-1000000</v>
      </c>
      <c r="F30" s="63">
        <f>-B19</f>
        <v>-1000000</v>
      </c>
    </row>
    <row r="31" spans="1:6" x14ac:dyDescent="0.35">
      <c r="A31" s="6" t="s">
        <v>16</v>
      </c>
      <c r="B31" s="63"/>
      <c r="C31" s="63">
        <f>-B22</f>
        <v>-2000000</v>
      </c>
      <c r="D31" s="63">
        <f>-B22</f>
        <v>-2000000</v>
      </c>
      <c r="E31" s="63">
        <f>-B22</f>
        <v>-2000000</v>
      </c>
      <c r="F31" s="63">
        <f>-B22</f>
        <v>-2000000</v>
      </c>
    </row>
    <row r="32" spans="1:6" x14ac:dyDescent="0.35">
      <c r="A32" s="6" t="s">
        <v>15</v>
      </c>
      <c r="B32" s="63"/>
      <c r="C32" s="63">
        <f>SUM(C27:C31)</f>
        <v>5000000</v>
      </c>
      <c r="D32" s="63">
        <f t="shared" ref="D32:F32" si="0">SUM(D27:D31)</f>
        <v>5000000</v>
      </c>
      <c r="E32" s="63">
        <f t="shared" si="0"/>
        <v>7000000</v>
      </c>
      <c r="F32" s="63">
        <f t="shared" si="0"/>
        <v>8000000</v>
      </c>
    </row>
    <row r="33" spans="1:6" x14ac:dyDescent="0.35">
      <c r="A33" s="6" t="s">
        <v>14</v>
      </c>
      <c r="B33" s="63"/>
      <c r="C33" s="63">
        <f>-B20*C32</f>
        <v>-1000000</v>
      </c>
      <c r="D33" s="63">
        <f>-B20*D32</f>
        <v>-1000000</v>
      </c>
      <c r="E33" s="63">
        <f>-B20*E32</f>
        <v>-1400000</v>
      </c>
      <c r="F33" s="63">
        <f>-B20*F32</f>
        <v>-1600000</v>
      </c>
    </row>
    <row r="34" spans="1:6" x14ac:dyDescent="0.35">
      <c r="A34" s="6" t="s">
        <v>13</v>
      </c>
      <c r="B34" s="63"/>
      <c r="C34" s="63">
        <f>B22</f>
        <v>2000000</v>
      </c>
      <c r="D34" s="63">
        <f>B22</f>
        <v>2000000</v>
      </c>
      <c r="E34" s="63">
        <f>B22</f>
        <v>2000000</v>
      </c>
      <c r="F34" s="63">
        <f>B22</f>
        <v>2000000</v>
      </c>
    </row>
    <row r="35" spans="1:6" x14ac:dyDescent="0.35">
      <c r="A35" s="7" t="s">
        <v>12</v>
      </c>
      <c r="B35" s="63"/>
      <c r="C35" s="63">
        <f>SUM(C32:C34)</f>
        <v>6000000</v>
      </c>
      <c r="D35" s="63">
        <f t="shared" ref="D35:F35" si="1">SUM(D32:D34)</f>
        <v>6000000</v>
      </c>
      <c r="E35" s="63">
        <f t="shared" si="1"/>
        <v>7600000</v>
      </c>
      <c r="F35" s="63">
        <f t="shared" si="1"/>
        <v>8400000</v>
      </c>
    </row>
    <row r="36" spans="1:6" x14ac:dyDescent="0.35">
      <c r="A36" s="6"/>
      <c r="B36" s="63"/>
      <c r="C36" s="63"/>
      <c r="D36" s="63"/>
      <c r="E36" s="63"/>
      <c r="F36" s="63"/>
    </row>
    <row r="37" spans="1:6" x14ac:dyDescent="0.35">
      <c r="A37" s="7" t="s">
        <v>11</v>
      </c>
      <c r="B37" s="63"/>
      <c r="C37" s="63">
        <f>C35</f>
        <v>6000000</v>
      </c>
      <c r="D37" s="63">
        <f>D35</f>
        <v>6000000</v>
      </c>
      <c r="E37" s="63">
        <f>E35</f>
        <v>7600000</v>
      </c>
      <c r="F37" s="63">
        <f>F35</f>
        <v>8400000</v>
      </c>
    </row>
    <row r="38" spans="1:6" x14ac:dyDescent="0.35">
      <c r="A38" s="6" t="s">
        <v>10</v>
      </c>
      <c r="B38" s="63"/>
      <c r="C38" s="63">
        <f>-B21*C37</f>
        <v>-600000</v>
      </c>
      <c r="D38" s="63">
        <f>-B21*D37</f>
        <v>-600000</v>
      </c>
      <c r="E38" s="63">
        <f>-B21*E37</f>
        <v>-760000</v>
      </c>
      <c r="F38" s="63">
        <f>-B21*F37</f>
        <v>-840000</v>
      </c>
    </row>
    <row r="39" spans="1:6" x14ac:dyDescent="0.35">
      <c r="A39" s="6" t="s">
        <v>9</v>
      </c>
      <c r="B39" s="64"/>
      <c r="C39" s="64">
        <f>SUM(C37:C38)</f>
        <v>5400000</v>
      </c>
      <c r="D39" s="64">
        <f t="shared" ref="D39:F39" si="2">SUM(D37:D38)</f>
        <v>5400000</v>
      </c>
      <c r="E39" s="64">
        <f t="shared" si="2"/>
        <v>6840000</v>
      </c>
      <c r="F39" s="64">
        <f t="shared" si="2"/>
        <v>7560000</v>
      </c>
    </row>
    <row r="40" spans="1:6" x14ac:dyDescent="0.35">
      <c r="A40" s="6" t="s">
        <v>8</v>
      </c>
      <c r="B40" s="64"/>
      <c r="C40" s="64"/>
      <c r="D40" s="64"/>
      <c r="E40" s="64"/>
      <c r="F40" s="64">
        <f>B23</f>
        <v>12000000</v>
      </c>
    </row>
    <row r="41" spans="1:6" x14ac:dyDescent="0.35">
      <c r="A41" s="6" t="s">
        <v>72</v>
      </c>
      <c r="B41" s="64">
        <f>-B9</f>
        <v>-20000000</v>
      </c>
      <c r="C41" s="64"/>
      <c r="D41" s="64"/>
      <c r="E41" s="64"/>
      <c r="F41" s="64"/>
    </row>
    <row r="42" spans="1:6" x14ac:dyDescent="0.35">
      <c r="A42" s="6" t="s">
        <v>7</v>
      </c>
      <c r="B42" s="65">
        <v>13.63</v>
      </c>
      <c r="C42" s="65">
        <f>E13</f>
        <v>13.63</v>
      </c>
      <c r="D42" s="65">
        <f>E14</f>
        <v>13.63</v>
      </c>
      <c r="E42" s="65">
        <f>E15</f>
        <v>13.63</v>
      </c>
      <c r="F42" s="65">
        <f>E16</f>
        <v>13.63</v>
      </c>
    </row>
    <row r="43" spans="1:6" x14ac:dyDescent="0.35">
      <c r="A43" s="6"/>
      <c r="B43" s="63"/>
      <c r="C43" s="63"/>
      <c r="D43" s="63"/>
      <c r="E43" s="63"/>
      <c r="F43" s="63"/>
    </row>
    <row r="44" spans="1:6" x14ac:dyDescent="0.35">
      <c r="A44" s="7" t="s">
        <v>123</v>
      </c>
      <c r="B44" s="63"/>
      <c r="C44" s="63">
        <f>C42*C39</f>
        <v>73602000</v>
      </c>
      <c r="D44" s="63">
        <f>D42*D39</f>
        <v>73602000</v>
      </c>
      <c r="E44" s="63">
        <f>E42*E39</f>
        <v>93229200</v>
      </c>
      <c r="F44" s="63">
        <f>F42*F39</f>
        <v>103042800</v>
      </c>
    </row>
    <row r="45" spans="1:6" x14ac:dyDescent="0.35">
      <c r="A45" s="6" t="s">
        <v>6</v>
      </c>
      <c r="B45" s="63">
        <f>B42*B41</f>
        <v>-272600000</v>
      </c>
      <c r="C45" s="63"/>
      <c r="D45" s="63"/>
      <c r="E45" s="63"/>
      <c r="F45" s="63">
        <f>F42*F40</f>
        <v>163560000</v>
      </c>
    </row>
    <row r="46" spans="1:6" x14ac:dyDescent="0.35">
      <c r="A46" s="5" t="s">
        <v>5</v>
      </c>
      <c r="B46" s="66">
        <f>B45</f>
        <v>-272600000</v>
      </c>
      <c r="C46" s="66">
        <f>C44</f>
        <v>73602000</v>
      </c>
      <c r="D46" s="66">
        <f>D44</f>
        <v>73602000</v>
      </c>
      <c r="E46" s="66">
        <f>E44</f>
        <v>93229200</v>
      </c>
      <c r="F46" s="66">
        <f>F44+F45</f>
        <v>266602800</v>
      </c>
    </row>
    <row r="47" spans="1:6" x14ac:dyDescent="0.35">
      <c r="B47" s="3"/>
      <c r="C47" s="3"/>
      <c r="D47" s="3"/>
      <c r="E47" s="3"/>
      <c r="F47" s="3"/>
    </row>
    <row r="48" spans="1:6" x14ac:dyDescent="0.35">
      <c r="A48" s="4" t="s">
        <v>4</v>
      </c>
      <c r="B48" s="67">
        <f>B46+NPV(B24,C46:F46)</f>
        <v>60786153.851651549</v>
      </c>
      <c r="C48" s="68" t="s">
        <v>90</v>
      </c>
      <c r="D48" s="68" t="s">
        <v>124</v>
      </c>
      <c r="E48" s="68" t="s">
        <v>125</v>
      </c>
      <c r="F48" s="3"/>
    </row>
    <row r="50" spans="1:1" x14ac:dyDescent="0.35">
      <c r="A50" s="43" t="s">
        <v>126</v>
      </c>
    </row>
    <row r="51" spans="1:1" x14ac:dyDescent="0.35">
      <c r="A51" s="43" t="s">
        <v>127</v>
      </c>
    </row>
    <row r="52" spans="1:1" x14ac:dyDescent="0.35">
      <c r="A52" s="43"/>
    </row>
    <row r="53" spans="1:1" x14ac:dyDescent="0.35">
      <c r="A53" s="43"/>
    </row>
    <row r="57" spans="1:1" x14ac:dyDescent="0.35">
      <c r="A57" s="43" t="s">
        <v>128</v>
      </c>
    </row>
  </sheetData>
  <pageMargins left="0.35" right="0.2" top="0.27" bottom="0.3" header="0.13" footer="0.16"/>
  <pageSetup paperSize="9" orientation="landscape" horizontalDpi="4294967293" verticalDpi="0"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717550</xdr:colOff>
                <xdr:row>51</xdr:row>
                <xdr:rowOff>88900</xdr:rowOff>
              </from>
              <to>
                <xdr:col>8</xdr:col>
                <xdr:colOff>571500</xdr:colOff>
                <xdr:row>55</xdr:row>
                <xdr:rowOff>38100</xdr:rowOff>
              </to>
            </anchor>
          </objectPr>
        </oleObject>
      </mc:Choice>
      <mc:Fallback>
        <oleObject progId="Equation.3"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6"/>
  <sheetViews>
    <sheetView workbookViewId="0"/>
  </sheetViews>
  <sheetFormatPr defaultRowHeight="14.5" x14ac:dyDescent="0.35"/>
  <cols>
    <col min="1" max="1" width="48.81640625" customWidth="1"/>
    <col min="2" max="2" width="24" customWidth="1"/>
    <col min="3" max="3" width="22.1796875" customWidth="1"/>
  </cols>
  <sheetData>
    <row r="1" spans="1:1" ht="18.5" x14ac:dyDescent="0.45">
      <c r="A1" s="1" t="s">
        <v>180</v>
      </c>
    </row>
    <row r="2" spans="1:1" x14ac:dyDescent="0.35">
      <c r="A2" s="2" t="s">
        <v>71</v>
      </c>
    </row>
    <row r="3" spans="1:1" x14ac:dyDescent="0.35">
      <c r="A3" s="42" t="s">
        <v>70</v>
      </c>
    </row>
    <row r="4" spans="1:1" x14ac:dyDescent="0.35">
      <c r="A4" s="42" t="s">
        <v>69</v>
      </c>
    </row>
    <row r="5" spans="1:1" x14ac:dyDescent="0.35">
      <c r="A5" s="42" t="s">
        <v>68</v>
      </c>
    </row>
    <row r="6" spans="1:1" x14ac:dyDescent="0.35">
      <c r="A6" s="42" t="s">
        <v>67</v>
      </c>
    </row>
    <row r="7" spans="1:1" x14ac:dyDescent="0.35">
      <c r="A7" s="2" t="s">
        <v>66</v>
      </c>
    </row>
    <row r="8" spans="1:1" x14ac:dyDescent="0.35">
      <c r="A8" s="42" t="s">
        <v>65</v>
      </c>
    </row>
    <row r="9" spans="1:1" x14ac:dyDescent="0.35">
      <c r="A9" s="42" t="s">
        <v>64</v>
      </c>
    </row>
    <row r="10" spans="1:1" x14ac:dyDescent="0.35">
      <c r="A10" s="42" t="s">
        <v>63</v>
      </c>
    </row>
    <row r="11" spans="1:1" x14ac:dyDescent="0.35">
      <c r="A11" s="42" t="s">
        <v>62</v>
      </c>
    </row>
    <row r="12" spans="1:1" x14ac:dyDescent="0.35">
      <c r="A12" s="42"/>
    </row>
    <row r="13" spans="1:1" ht="18.5" x14ac:dyDescent="0.45">
      <c r="A13" s="1" t="s">
        <v>61</v>
      </c>
    </row>
    <row r="14" spans="1:1" ht="18.5" x14ac:dyDescent="0.45">
      <c r="A14" s="1" t="s">
        <v>60</v>
      </c>
    </row>
    <row r="15" spans="1:1" ht="18.5" x14ac:dyDescent="0.45">
      <c r="A15" s="1" t="s">
        <v>59</v>
      </c>
    </row>
    <row r="16" spans="1:1" ht="18.5" x14ac:dyDescent="0.45">
      <c r="A16" s="1" t="s">
        <v>58</v>
      </c>
    </row>
    <row r="17" spans="1:8" x14ac:dyDescent="0.35">
      <c r="A17" s="42"/>
    </row>
    <row r="18" spans="1:8" x14ac:dyDescent="0.35">
      <c r="A18" s="42"/>
    </row>
    <row r="19" spans="1:8" x14ac:dyDescent="0.35">
      <c r="A19" s="41" t="s">
        <v>57</v>
      </c>
      <c r="B19" s="40"/>
    </row>
    <row r="20" spans="1:8" x14ac:dyDescent="0.35">
      <c r="A20" s="13" t="s">
        <v>56</v>
      </c>
      <c r="B20" s="14">
        <v>24</v>
      </c>
      <c r="C20" s="43" t="s">
        <v>129</v>
      </c>
      <c r="D20" s="43">
        <f>B20*1.1</f>
        <v>26.400000000000002</v>
      </c>
      <c r="E20" s="43"/>
      <c r="F20" s="43" t="s">
        <v>130</v>
      </c>
      <c r="G20" s="43"/>
      <c r="H20" s="43">
        <f>B20*0.9</f>
        <v>21.6</v>
      </c>
    </row>
    <row r="21" spans="1:8" x14ac:dyDescent="0.35">
      <c r="A21" s="13" t="s">
        <v>55</v>
      </c>
      <c r="B21" s="14">
        <v>16</v>
      </c>
      <c r="C21" s="43"/>
      <c r="D21" s="43"/>
      <c r="E21" s="43"/>
      <c r="F21" s="43"/>
      <c r="G21" s="43"/>
      <c r="H21" s="43"/>
    </row>
    <row r="22" spans="1:8" x14ac:dyDescent="0.35">
      <c r="A22" s="13" t="s">
        <v>51</v>
      </c>
      <c r="B22" s="14">
        <v>3</v>
      </c>
      <c r="C22" s="43"/>
      <c r="D22" s="43"/>
      <c r="E22" s="43"/>
      <c r="F22" s="43"/>
      <c r="G22" s="43"/>
      <c r="H22" s="43"/>
    </row>
    <row r="23" spans="1:8" x14ac:dyDescent="0.35">
      <c r="A23" s="13" t="s">
        <v>54</v>
      </c>
      <c r="B23" s="12">
        <v>0.34</v>
      </c>
      <c r="C23" s="43"/>
      <c r="D23" s="43"/>
      <c r="E23" s="43"/>
      <c r="F23" s="43"/>
      <c r="G23" s="43"/>
      <c r="H23" s="43"/>
    </row>
    <row r="24" spans="1:8" x14ac:dyDescent="0.35">
      <c r="C24" s="43"/>
      <c r="D24" s="43"/>
      <c r="E24" s="43"/>
      <c r="F24" s="43"/>
      <c r="G24" s="43"/>
      <c r="H24" s="43"/>
    </row>
    <row r="25" spans="1:8" x14ac:dyDescent="0.35">
      <c r="A25" s="41" t="s">
        <v>53</v>
      </c>
      <c r="B25" s="40"/>
      <c r="C25" s="43"/>
      <c r="D25" s="43"/>
      <c r="E25" s="43"/>
      <c r="F25" s="43"/>
      <c r="G25" s="43"/>
      <c r="H25" s="43"/>
    </row>
    <row r="26" spans="1:8" x14ac:dyDescent="0.35">
      <c r="A26" s="13" t="s">
        <v>52</v>
      </c>
      <c r="B26" s="14">
        <v>24</v>
      </c>
      <c r="C26" s="43" t="s">
        <v>131</v>
      </c>
      <c r="D26" s="43">
        <f>D20</f>
        <v>26.400000000000002</v>
      </c>
      <c r="E26" s="43"/>
      <c r="F26" s="43" t="s">
        <v>132</v>
      </c>
      <c r="G26" s="43"/>
      <c r="H26" s="43">
        <f>H20</f>
        <v>21.6</v>
      </c>
    </row>
    <row r="27" spans="1:8" x14ac:dyDescent="0.35">
      <c r="A27" s="13" t="s">
        <v>51</v>
      </c>
      <c r="B27" s="14">
        <v>4</v>
      </c>
      <c r="C27" s="43"/>
      <c r="D27" s="43"/>
      <c r="E27" s="43"/>
      <c r="F27" s="43"/>
      <c r="G27" s="43"/>
      <c r="H27" s="43"/>
    </row>
    <row r="28" spans="1:8" x14ac:dyDescent="0.35">
      <c r="A28" s="13" t="s">
        <v>50</v>
      </c>
      <c r="B28" s="14">
        <v>33</v>
      </c>
      <c r="C28" s="43"/>
      <c r="D28" s="43"/>
      <c r="E28" s="43"/>
      <c r="F28" s="43"/>
      <c r="G28" s="43"/>
      <c r="H28" s="43"/>
    </row>
    <row r="29" spans="1:8" x14ac:dyDescent="0.35">
      <c r="A29" s="13" t="s">
        <v>49</v>
      </c>
      <c r="B29" s="12">
        <v>0.42</v>
      </c>
      <c r="C29" s="43" t="s">
        <v>133</v>
      </c>
      <c r="D29" s="69">
        <v>0.36</v>
      </c>
      <c r="E29" s="43"/>
      <c r="F29" s="43"/>
      <c r="G29" s="43"/>
      <c r="H29" s="43"/>
    </row>
    <row r="31" spans="1:8" ht="15" thickBot="1" x14ac:dyDescent="0.4"/>
    <row r="32" spans="1:8" ht="16.5" customHeight="1" x14ac:dyDescent="0.35">
      <c r="A32" s="37"/>
      <c r="B32" s="36" t="s">
        <v>44</v>
      </c>
      <c r="C32" s="35" t="s">
        <v>43</v>
      </c>
    </row>
    <row r="33" spans="1:7" ht="16.5" customHeight="1" x14ac:dyDescent="0.35">
      <c r="A33" s="28" t="s">
        <v>42</v>
      </c>
      <c r="B33" s="70">
        <f>B20</f>
        <v>24</v>
      </c>
      <c r="C33" s="26">
        <f>B28</f>
        <v>33</v>
      </c>
    </row>
    <row r="34" spans="1:7" ht="16.5" customHeight="1" x14ac:dyDescent="0.35">
      <c r="A34" s="28" t="s">
        <v>41</v>
      </c>
      <c r="B34" s="27">
        <f>B21</f>
        <v>16</v>
      </c>
      <c r="C34" s="71">
        <f>B26</f>
        <v>24</v>
      </c>
    </row>
    <row r="35" spans="1:7" ht="16.5" customHeight="1" thickBot="1" x14ac:dyDescent="0.4">
      <c r="A35" s="34" t="s">
        <v>40</v>
      </c>
      <c r="B35" s="33">
        <f>B22</f>
        <v>3</v>
      </c>
      <c r="C35" s="32">
        <f>B27</f>
        <v>4</v>
      </c>
    </row>
    <row r="36" spans="1:7" ht="16.5" customHeight="1" x14ac:dyDescent="0.35">
      <c r="A36" s="31" t="s">
        <v>15</v>
      </c>
      <c r="B36" s="30">
        <f>B33-B34-B35</f>
        <v>5</v>
      </c>
      <c r="C36" s="29">
        <f>C33-C34-C35</f>
        <v>5</v>
      </c>
    </row>
    <row r="37" spans="1:7" ht="16.5" customHeight="1" x14ac:dyDescent="0.35">
      <c r="A37" s="28" t="s">
        <v>14</v>
      </c>
      <c r="B37" s="27">
        <f>B36*B23</f>
        <v>1.7000000000000002</v>
      </c>
      <c r="C37" s="26">
        <f>C36*B29</f>
        <v>2.1</v>
      </c>
    </row>
    <row r="38" spans="1:7" ht="16.5" customHeight="1" thickBot="1" x14ac:dyDescent="0.4">
      <c r="A38" s="25" t="s">
        <v>39</v>
      </c>
      <c r="B38" s="24">
        <f>B36-B37</f>
        <v>3.3</v>
      </c>
      <c r="C38" s="23">
        <f>C36-C37</f>
        <v>2.9</v>
      </c>
    </row>
    <row r="39" spans="1:7" ht="16.5" customHeight="1" thickBot="1" x14ac:dyDescent="0.4">
      <c r="A39" s="22" t="s">
        <v>38</v>
      </c>
      <c r="B39" s="72">
        <f>B38+C38</f>
        <v>6.1999999999999993</v>
      </c>
      <c r="C39" s="21"/>
    </row>
    <row r="40" spans="1:7" ht="16.5" customHeight="1" x14ac:dyDescent="0.35"/>
    <row r="41" spans="1:7" ht="16.5" customHeight="1" thickBot="1" x14ac:dyDescent="0.4"/>
    <row r="42" spans="1:7" ht="16.5" customHeight="1" x14ac:dyDescent="0.35">
      <c r="A42" s="37" t="s">
        <v>48</v>
      </c>
      <c r="B42" s="36" t="s">
        <v>44</v>
      </c>
      <c r="C42" s="35" t="s">
        <v>43</v>
      </c>
      <c r="E42" s="2"/>
      <c r="F42" s="2"/>
      <c r="G42" s="73"/>
    </row>
    <row r="43" spans="1:7" ht="16.5" customHeight="1" x14ac:dyDescent="0.35">
      <c r="A43" s="28" t="s">
        <v>42</v>
      </c>
      <c r="B43" s="70">
        <f>B20</f>
        <v>24</v>
      </c>
      <c r="C43" s="26">
        <f>B28</f>
        <v>33</v>
      </c>
    </row>
    <row r="44" spans="1:7" ht="16.5" customHeight="1" x14ac:dyDescent="0.35">
      <c r="A44" s="28" t="s">
        <v>41</v>
      </c>
      <c r="B44" s="27">
        <f>B21</f>
        <v>16</v>
      </c>
      <c r="C44" s="71">
        <f>B26</f>
        <v>24</v>
      </c>
    </row>
    <row r="45" spans="1:7" ht="16.5" customHeight="1" thickBot="1" x14ac:dyDescent="0.4">
      <c r="A45" s="34" t="s">
        <v>40</v>
      </c>
      <c r="B45" s="33">
        <f>B22</f>
        <v>3</v>
      </c>
      <c r="C45" s="32">
        <f>B27</f>
        <v>4</v>
      </c>
    </row>
    <row r="46" spans="1:7" ht="16.5" customHeight="1" x14ac:dyDescent="0.35">
      <c r="A46" s="31" t="s">
        <v>15</v>
      </c>
      <c r="B46" s="30">
        <f>B43-B44-B45</f>
        <v>5</v>
      </c>
      <c r="C46" s="29">
        <f>C43-C44-C45</f>
        <v>5</v>
      </c>
    </row>
    <row r="47" spans="1:7" ht="16.5" customHeight="1" x14ac:dyDescent="0.35">
      <c r="A47" s="28" t="s">
        <v>14</v>
      </c>
      <c r="B47" s="27">
        <f>B46*B23</f>
        <v>1.7000000000000002</v>
      </c>
      <c r="C47" s="26">
        <f>C46*D29</f>
        <v>1.7999999999999998</v>
      </c>
    </row>
    <row r="48" spans="1:7" ht="16.5" customHeight="1" thickBot="1" x14ac:dyDescent="0.4">
      <c r="A48" s="25" t="s">
        <v>39</v>
      </c>
      <c r="B48" s="24">
        <f>B46-B47</f>
        <v>3.3</v>
      </c>
      <c r="C48" s="39">
        <f>C46-C47</f>
        <v>3.2</v>
      </c>
    </row>
    <row r="49" spans="1:3" ht="16.5" customHeight="1" thickBot="1" x14ac:dyDescent="0.4">
      <c r="A49" s="38" t="s">
        <v>38</v>
      </c>
      <c r="B49" s="74">
        <f>B48+C48</f>
        <v>6.5</v>
      </c>
      <c r="C49" s="21"/>
    </row>
    <row r="50" spans="1:3" ht="16.5" customHeight="1" x14ac:dyDescent="0.35"/>
    <row r="51" spans="1:3" ht="16.5" customHeight="1" thickBot="1" x14ac:dyDescent="0.4"/>
    <row r="52" spans="1:3" ht="16.5" customHeight="1" x14ac:dyDescent="0.35">
      <c r="A52" s="37" t="s">
        <v>47</v>
      </c>
      <c r="B52" s="36" t="s">
        <v>44</v>
      </c>
      <c r="C52" s="35" t="s">
        <v>43</v>
      </c>
    </row>
    <row r="53" spans="1:3" ht="16.5" customHeight="1" x14ac:dyDescent="0.35">
      <c r="A53" s="28" t="s">
        <v>42</v>
      </c>
      <c r="B53" s="70">
        <f>D20</f>
        <v>26.400000000000002</v>
      </c>
      <c r="C53" s="26">
        <f>B28</f>
        <v>33</v>
      </c>
    </row>
    <row r="54" spans="1:3" ht="16.5" customHeight="1" x14ac:dyDescent="0.35">
      <c r="A54" s="28" t="s">
        <v>41</v>
      </c>
      <c r="B54" s="27">
        <f>B21</f>
        <v>16</v>
      </c>
      <c r="C54" s="71">
        <f>D26</f>
        <v>26.400000000000002</v>
      </c>
    </row>
    <row r="55" spans="1:3" ht="16.5" customHeight="1" thickBot="1" x14ac:dyDescent="0.4">
      <c r="A55" s="34" t="s">
        <v>46</v>
      </c>
      <c r="B55" s="33">
        <f>B22</f>
        <v>3</v>
      </c>
      <c r="C55" s="32">
        <f>B27</f>
        <v>4</v>
      </c>
    </row>
    <row r="56" spans="1:3" ht="16.5" customHeight="1" x14ac:dyDescent="0.35">
      <c r="A56" s="31" t="s">
        <v>15</v>
      </c>
      <c r="B56" s="30">
        <f>B53-B54-B55</f>
        <v>7.4000000000000021</v>
      </c>
      <c r="C56" s="29">
        <f>C53-C54-C55</f>
        <v>2.5999999999999979</v>
      </c>
    </row>
    <row r="57" spans="1:3" ht="16.5" customHeight="1" x14ac:dyDescent="0.35">
      <c r="A57" s="28" t="s">
        <v>14</v>
      </c>
      <c r="B57" s="27">
        <f>B56*B23</f>
        <v>2.5160000000000009</v>
      </c>
      <c r="C57" s="26">
        <f>C56*D29</f>
        <v>0.93599999999999917</v>
      </c>
    </row>
    <row r="58" spans="1:3" ht="16.5" customHeight="1" thickBot="1" x14ac:dyDescent="0.4">
      <c r="A58" s="25" t="s">
        <v>39</v>
      </c>
      <c r="B58" s="24">
        <f>B56-B57</f>
        <v>4.8840000000000012</v>
      </c>
      <c r="C58" s="23">
        <f>C56-C57</f>
        <v>1.6639999999999988</v>
      </c>
    </row>
    <row r="59" spans="1:3" ht="16.5" customHeight="1" thickBot="1" x14ac:dyDescent="0.4">
      <c r="A59" s="22" t="s">
        <v>38</v>
      </c>
      <c r="B59" s="72">
        <f>B58+C58</f>
        <v>6.548</v>
      </c>
      <c r="C59" s="21"/>
    </row>
    <row r="60" spans="1:3" ht="16.5" customHeight="1" x14ac:dyDescent="0.35"/>
    <row r="61" spans="1:3" ht="16.5" customHeight="1" thickBot="1" x14ac:dyDescent="0.4"/>
    <row r="62" spans="1:3" ht="16.5" customHeight="1" x14ac:dyDescent="0.35">
      <c r="A62" s="37" t="s">
        <v>45</v>
      </c>
      <c r="B62" s="36" t="s">
        <v>44</v>
      </c>
      <c r="C62" s="35" t="s">
        <v>43</v>
      </c>
    </row>
    <row r="63" spans="1:3" ht="16.5" customHeight="1" x14ac:dyDescent="0.35">
      <c r="A63" s="28" t="s">
        <v>42</v>
      </c>
      <c r="B63" s="70">
        <f>H20</f>
        <v>21.6</v>
      </c>
      <c r="C63" s="26">
        <f>B28</f>
        <v>33</v>
      </c>
    </row>
    <row r="64" spans="1:3" ht="16.5" customHeight="1" x14ac:dyDescent="0.35">
      <c r="A64" s="28" t="s">
        <v>41</v>
      </c>
      <c r="B64" s="27">
        <f>B21</f>
        <v>16</v>
      </c>
      <c r="C64" s="71">
        <f>H26</f>
        <v>21.6</v>
      </c>
    </row>
    <row r="65" spans="1:3" ht="16.5" customHeight="1" thickBot="1" x14ac:dyDescent="0.4">
      <c r="A65" s="34" t="s">
        <v>40</v>
      </c>
      <c r="B65" s="33">
        <f>B22</f>
        <v>3</v>
      </c>
      <c r="C65" s="32">
        <f>B27</f>
        <v>4</v>
      </c>
    </row>
    <row r="66" spans="1:3" ht="16.5" customHeight="1" x14ac:dyDescent="0.35">
      <c r="A66" s="31" t="s">
        <v>15</v>
      </c>
      <c r="B66" s="30">
        <f>B63-B64-B65</f>
        <v>2.6000000000000014</v>
      </c>
      <c r="C66" s="29">
        <f>C63-C64-C65</f>
        <v>7.3999999999999986</v>
      </c>
    </row>
    <row r="67" spans="1:3" ht="16.5" customHeight="1" x14ac:dyDescent="0.35">
      <c r="A67" s="28" t="s">
        <v>14</v>
      </c>
      <c r="B67" s="27">
        <f>B66*B23</f>
        <v>0.88400000000000056</v>
      </c>
      <c r="C67" s="26">
        <f>C66*D29</f>
        <v>2.6639999999999993</v>
      </c>
    </row>
    <row r="68" spans="1:3" ht="16.5" customHeight="1" thickBot="1" x14ac:dyDescent="0.4">
      <c r="A68" s="25" t="s">
        <v>39</v>
      </c>
      <c r="B68" s="24">
        <f>B66-B67</f>
        <v>1.7160000000000009</v>
      </c>
      <c r="C68" s="23">
        <f>C66-C67</f>
        <v>4.7359999999999989</v>
      </c>
    </row>
    <row r="69" spans="1:3" ht="16.5" customHeight="1" thickBot="1" x14ac:dyDescent="0.4">
      <c r="A69" s="22" t="s">
        <v>38</v>
      </c>
      <c r="B69" s="72">
        <f>B68+C68</f>
        <v>6.452</v>
      </c>
      <c r="C69" s="21"/>
    </row>
    <row r="72" spans="1:3" x14ac:dyDescent="0.35">
      <c r="A72" s="43" t="s">
        <v>134</v>
      </c>
    </row>
    <row r="73" spans="1:3" x14ac:dyDescent="0.35">
      <c r="A73" s="43" t="s">
        <v>135</v>
      </c>
    </row>
    <row r="74" spans="1:3" x14ac:dyDescent="0.35">
      <c r="A74" s="43" t="s">
        <v>136</v>
      </c>
    </row>
    <row r="75" spans="1:3" x14ac:dyDescent="0.35">
      <c r="A75" s="43" t="s">
        <v>137</v>
      </c>
    </row>
    <row r="76" spans="1:3" x14ac:dyDescent="0.35">
      <c r="A76" s="43" t="s">
        <v>138</v>
      </c>
    </row>
  </sheetData>
  <pageMargins left="0.49" right="0.28999999999999998" top="0.55118110236220474" bottom="0.39370078740157483" header="0.31496062992125984" footer="0.19685039370078741"/>
  <pageSetup paperSize="9" scale="95"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1.</vt:lpstr>
      <vt:lpstr>2.</vt:lpstr>
      <vt:lpstr>3.</vt:lpstr>
      <vt:lpstr>4.</vt:lpstr>
      <vt:lpstr>5.</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simakova</dc:creator>
  <cp:lastModifiedBy>sim0002</cp:lastModifiedBy>
  <dcterms:created xsi:type="dcterms:W3CDTF">2021-03-23T07:14:03Z</dcterms:created>
  <dcterms:modified xsi:type="dcterms:W3CDTF">2023-04-14T05:29:53Z</dcterms:modified>
</cp:coreProperties>
</file>