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ÁN\Podklady 2020\"/>
    </mc:Choice>
  </mc:AlternateContent>
  <bookViews>
    <workbookView xWindow="0" yWindow="0" windowWidth="25200" windowHeight="11985" activeTab="1"/>
  </bookViews>
  <sheets>
    <sheet name="Název firmy a základní údaje" sheetId="2" r:id="rId1"/>
    <sheet name="Rozvaha" sheetId="1" r:id="rId2"/>
    <sheet name="Výkaz zisku a ztráty" sheetId="3" r:id="rId3"/>
    <sheet name="Poměrová analýz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K21" i="1"/>
  <c r="L21" i="1"/>
  <c r="M21" i="1"/>
  <c r="N21" i="1"/>
  <c r="I21" i="1"/>
  <c r="K13" i="3" l="1"/>
  <c r="K11" i="3" s="1"/>
  <c r="L13" i="3"/>
  <c r="M13" i="3"/>
  <c r="M11" i="3" s="1"/>
  <c r="N13" i="3"/>
  <c r="N11" i="3" s="1"/>
  <c r="N5" i="3"/>
  <c r="O58" i="3"/>
  <c r="P58" i="3"/>
  <c r="O32" i="3"/>
  <c r="P32" i="3"/>
  <c r="P37" i="3"/>
  <c r="P41" i="3"/>
  <c r="P45" i="3"/>
  <c r="P52" i="3"/>
  <c r="P33" i="3"/>
  <c r="P26" i="3"/>
  <c r="P22" i="3"/>
  <c r="P17" i="3"/>
  <c r="P16" i="3" s="1"/>
  <c r="P11" i="3"/>
  <c r="P13" i="3"/>
  <c r="O13" i="3"/>
  <c r="O11" i="3" s="1"/>
  <c r="P5" i="3"/>
  <c r="O52" i="3"/>
  <c r="N52" i="3"/>
  <c r="M52" i="3"/>
  <c r="L52" i="3"/>
  <c r="K52" i="3"/>
  <c r="O45" i="3"/>
  <c r="N45" i="3"/>
  <c r="M45" i="3"/>
  <c r="L45" i="3"/>
  <c r="K45" i="3"/>
  <c r="O41" i="3"/>
  <c r="N41" i="3"/>
  <c r="M41" i="3"/>
  <c r="L41" i="3"/>
  <c r="K41" i="3"/>
  <c r="O37" i="3"/>
  <c r="N37" i="3"/>
  <c r="M37" i="3"/>
  <c r="L37" i="3"/>
  <c r="K37" i="3"/>
  <c r="O33" i="3"/>
  <c r="N33" i="3"/>
  <c r="M33" i="3"/>
  <c r="L33" i="3"/>
  <c r="K33" i="3"/>
  <c r="O26" i="3"/>
  <c r="N26" i="3"/>
  <c r="M26" i="3"/>
  <c r="L26" i="3"/>
  <c r="K26" i="3"/>
  <c r="O22" i="3"/>
  <c r="N22" i="3"/>
  <c r="N58" i="3" s="1"/>
  <c r="M22" i="3"/>
  <c r="L22" i="3"/>
  <c r="L58" i="3" s="1"/>
  <c r="K22" i="3"/>
  <c r="K58" i="3" s="1"/>
  <c r="O17" i="3"/>
  <c r="O16" i="3" s="1"/>
  <c r="N17" i="3"/>
  <c r="N16" i="3" s="1"/>
  <c r="M17" i="3"/>
  <c r="M16" i="3" s="1"/>
  <c r="L17" i="3"/>
  <c r="L16" i="3" s="1"/>
  <c r="K17" i="3"/>
  <c r="K16" i="3" s="1"/>
  <c r="L11" i="3"/>
  <c r="O5" i="3"/>
  <c r="M5" i="3"/>
  <c r="L5" i="3"/>
  <c r="K5" i="3"/>
  <c r="K32" i="3" l="1"/>
  <c r="L32" i="3"/>
  <c r="M58" i="3"/>
  <c r="N32" i="3"/>
  <c r="M32" i="3"/>
  <c r="P50" i="3"/>
  <c r="P51" i="3" s="1"/>
  <c r="P55" i="3" s="1"/>
  <c r="P57" i="3" s="1"/>
  <c r="L50" i="3"/>
  <c r="M50" i="3"/>
  <c r="N50" i="3"/>
  <c r="K50" i="3"/>
  <c r="O50" i="3"/>
  <c r="L51" i="3" l="1"/>
  <c r="L55" i="3" s="1"/>
  <c r="L57" i="3" s="1"/>
  <c r="M51" i="3"/>
  <c r="M55" i="3" s="1"/>
  <c r="M57" i="3" s="1"/>
  <c r="N51" i="3"/>
  <c r="N55" i="3" s="1"/>
  <c r="N57" i="3" s="1"/>
  <c r="K51" i="3"/>
  <c r="K55" i="3" s="1"/>
  <c r="K57" i="3" s="1"/>
  <c r="O51" i="3"/>
  <c r="O55" i="3" s="1"/>
  <c r="O57" i="3" s="1"/>
  <c r="N43" i="1" l="1"/>
  <c r="M43" i="1"/>
  <c r="K43" i="1"/>
  <c r="I50" i="1"/>
  <c r="J50" i="1"/>
  <c r="N49" i="1" l="1"/>
  <c r="L50" i="1"/>
  <c r="L49" i="1" s="1"/>
  <c r="L43" i="1" s="1"/>
  <c r="K54" i="1"/>
  <c r="K56" i="1" s="1"/>
  <c r="L56" i="1"/>
  <c r="M56" i="1"/>
  <c r="N56" i="1"/>
  <c r="J54" i="1"/>
  <c r="J56" i="1" s="1"/>
  <c r="I54" i="1"/>
  <c r="I56" i="1" s="1"/>
  <c r="M53" i="1"/>
  <c r="K50" i="1"/>
  <c r="K53" i="1" s="1"/>
  <c r="J49" i="1"/>
  <c r="J43" i="1" s="1"/>
  <c r="N22" i="1"/>
  <c r="J22" i="1"/>
  <c r="K22" i="1"/>
  <c r="L22" i="1"/>
  <c r="M22" i="1"/>
  <c r="I22" i="1"/>
  <c r="J11" i="1"/>
  <c r="K11" i="1"/>
  <c r="L11" i="1"/>
  <c r="M11" i="1"/>
  <c r="N11" i="1"/>
  <c r="I11" i="1"/>
  <c r="K49" i="1" l="1"/>
  <c r="I49" i="1"/>
  <c r="I43" i="1" s="1"/>
  <c r="N53" i="1"/>
  <c r="L53" i="1"/>
  <c r="M49" i="1"/>
</calcChain>
</file>

<file path=xl/sharedStrings.xml><?xml version="1.0" encoding="utf-8"?>
<sst xmlns="http://schemas.openxmlformats.org/spreadsheetml/2006/main" count="417" uniqueCount="298">
  <si>
    <t>Datum zápisu:</t>
  </si>
  <si>
    <t>4. února 2003</t>
  </si>
  <si>
    <t xml:space="preserve">Spisová značka: </t>
  </si>
  <si>
    <t>B 3866 vedená u Krajského soudu v Brně</t>
  </si>
  <si>
    <t xml:space="preserve">Obchodní firma: </t>
  </si>
  <si>
    <t>VINSELEKT MICHLOVSKÝ a.s.</t>
  </si>
  <si>
    <t xml:space="preserve">Sídlo: </t>
  </si>
  <si>
    <t>Rakvice, Luční 858, PSČ 69103</t>
  </si>
  <si>
    <t xml:space="preserve">Identifikační číslo: </t>
  </si>
  <si>
    <t xml:space="preserve">Právní forma: </t>
  </si>
  <si>
    <t>Akciová společnost</t>
  </si>
  <si>
    <t xml:space="preserve">Předmět podnikání: </t>
  </si>
  <si>
    <t>Výroba, obchod a služby neuvedené v přílohách 1 až 3 živnostenského zákona</t>
  </si>
  <si>
    <t>Hostinská činnost</t>
  </si>
  <si>
    <t>A K T I V A</t>
  </si>
  <si>
    <t>skutečný stav ve sledovaném období</t>
  </si>
  <si>
    <t>AKTIVA CELKEM</t>
  </si>
  <si>
    <t>1</t>
  </si>
  <si>
    <t>A.</t>
  </si>
  <si>
    <t>Pohledávky za upsaný základní kapitál</t>
  </si>
  <si>
    <t>2</t>
  </si>
  <si>
    <t>B.</t>
  </si>
  <si>
    <t>Stálá aktiva</t>
  </si>
  <si>
    <t>3</t>
  </si>
  <si>
    <t>I.</t>
  </si>
  <si>
    <t>Dlouhodobý nehmotný majetek</t>
  </si>
  <si>
    <t>4</t>
  </si>
  <si>
    <t>2.1</t>
  </si>
  <si>
    <t>2.2</t>
  </si>
  <si>
    <t>8</t>
  </si>
  <si>
    <t>II.</t>
  </si>
  <si>
    <t>Dlouhodobý hmotný majetek</t>
  </si>
  <si>
    <t>14</t>
  </si>
  <si>
    <t>III.</t>
  </si>
  <si>
    <t>C.</t>
  </si>
  <si>
    <t>Oběžná aktiva</t>
  </si>
  <si>
    <t>37</t>
  </si>
  <si>
    <t>Zásoby</t>
  </si>
  <si>
    <t>38</t>
  </si>
  <si>
    <t xml:space="preserve">Pohledávky </t>
  </si>
  <si>
    <t>46</t>
  </si>
  <si>
    <t>Dlouhodobé pohledávky</t>
  </si>
  <si>
    <t>47</t>
  </si>
  <si>
    <t>Krátkodobé pohledávky</t>
  </si>
  <si>
    <t>57</t>
  </si>
  <si>
    <t>2.3</t>
  </si>
  <si>
    <t>2.4</t>
  </si>
  <si>
    <t>Krátkodobý finanční majetek</t>
  </si>
  <si>
    <t>72</t>
  </si>
  <si>
    <t>IV.</t>
  </si>
  <si>
    <t>Peněžní prostředky</t>
  </si>
  <si>
    <t>75</t>
  </si>
  <si>
    <t>D.</t>
  </si>
  <si>
    <t>Časové rozlišení aktiv</t>
  </si>
  <si>
    <t>78</t>
  </si>
  <si>
    <t>P A S I V A</t>
  </si>
  <si>
    <t>PASIVA CELKEM</t>
  </si>
  <si>
    <t>82</t>
  </si>
  <si>
    <t>Vlastní kapitál</t>
  </si>
  <si>
    <t>83</t>
  </si>
  <si>
    <t>Základní kapitál</t>
  </si>
  <si>
    <t>84</t>
  </si>
  <si>
    <t>85</t>
  </si>
  <si>
    <t>Vlastní podíly (-)</t>
  </si>
  <si>
    <t>86</t>
  </si>
  <si>
    <t>Změny základního kapitálu</t>
  </si>
  <si>
    <t>87</t>
  </si>
  <si>
    <t>Ážio a kapitálové fondy</t>
  </si>
  <si>
    <t>88</t>
  </si>
  <si>
    <t>Ážio</t>
  </si>
  <si>
    <t>89</t>
  </si>
  <si>
    <t>Kapitálové fondy</t>
  </si>
  <si>
    <t>90</t>
  </si>
  <si>
    <t>Ostatní kapitálové fondy</t>
  </si>
  <si>
    <t>91</t>
  </si>
  <si>
    <t>Oceňovací rozdíly z přecenění majetku a závazků (+/-)</t>
  </si>
  <si>
    <t>92</t>
  </si>
  <si>
    <t>Oceňovací rozdíly z přecenění při přeměnách obch korp (+/-)</t>
  </si>
  <si>
    <t>93</t>
  </si>
  <si>
    <t>Rozdíly z přeměn obchodních korporací (+/-)</t>
  </si>
  <si>
    <t>94</t>
  </si>
  <si>
    <t>2.5</t>
  </si>
  <si>
    <t>Rozdíly z ocenění při přeměnách obchodních korporací (+/-)</t>
  </si>
  <si>
    <t>95</t>
  </si>
  <si>
    <t>Fondy ze zisku</t>
  </si>
  <si>
    <t>96</t>
  </si>
  <si>
    <t>Ostatní rezervní fondy</t>
  </si>
  <si>
    <t>97</t>
  </si>
  <si>
    <t>Statutární a ostatní fondy</t>
  </si>
  <si>
    <t>98</t>
  </si>
  <si>
    <t>Výsledek hospodaření minulých let  (+/-)</t>
  </si>
  <si>
    <t>99</t>
  </si>
  <si>
    <t>Nerozdělený zisk min let nebo neuhrazená ztráta min let (+/-)</t>
  </si>
  <si>
    <t>100</t>
  </si>
  <si>
    <t>Jiný výsledek hospodaření minulých let (+/-)</t>
  </si>
  <si>
    <t>101</t>
  </si>
  <si>
    <t>V.</t>
  </si>
  <si>
    <t xml:space="preserve">Výsledek hospodaření běžného účetního období (+/-) </t>
  </si>
  <si>
    <t>102</t>
  </si>
  <si>
    <t>VI.</t>
  </si>
  <si>
    <t>Rozhodnuto o zálohové výplatě podílu na zisku (-)</t>
  </si>
  <si>
    <t>104</t>
  </si>
  <si>
    <t>B. + C.</t>
  </si>
  <si>
    <t>Cizí zdroje</t>
  </si>
  <si>
    <t>105</t>
  </si>
  <si>
    <t>Rezervy</t>
  </si>
  <si>
    <t>106</t>
  </si>
  <si>
    <t>Rezerva na důchody a podobné závazky</t>
  </si>
  <si>
    <t>107</t>
  </si>
  <si>
    <t>Rezerva na daň z příjmů</t>
  </si>
  <si>
    <t>108</t>
  </si>
  <si>
    <t>Rezervy podle zvláštních právních předpisů</t>
  </si>
  <si>
    <t>109</t>
  </si>
  <si>
    <t>Ostatní rezervy</t>
  </si>
  <si>
    <t>110</t>
  </si>
  <si>
    <t>Závazky</t>
  </si>
  <si>
    <t>111</t>
  </si>
  <si>
    <t>Dlouhodobé závazky</t>
  </si>
  <si>
    <t>112</t>
  </si>
  <si>
    <t>Vydané dluhopisy</t>
  </si>
  <si>
    <t>113</t>
  </si>
  <si>
    <t>Závazky k úvěrovým institucím</t>
  </si>
  <si>
    <t>116</t>
  </si>
  <si>
    <t>Závazky – ostatní</t>
  </si>
  <si>
    <t>123</t>
  </si>
  <si>
    <t>Krátkodobé závazky</t>
  </si>
  <si>
    <t>127</t>
  </si>
  <si>
    <t>131</t>
  </si>
  <si>
    <t>137</t>
  </si>
  <si>
    <t>Časové rozlišení pasiv</t>
  </si>
  <si>
    <t>148</t>
  </si>
  <si>
    <t>Výdaje příštích období</t>
  </si>
  <si>
    <t>149</t>
  </si>
  <si>
    <t xml:space="preserve">Výnosy příštích období </t>
  </si>
  <si>
    <t>150</t>
  </si>
  <si>
    <t>22640</t>
  </si>
  <si>
    <t>44879</t>
  </si>
  <si>
    <t>Závazky např. z obchod.vztahů, zaměstnancům apod.</t>
  </si>
  <si>
    <t>177</t>
  </si>
  <si>
    <t>29</t>
  </si>
  <si>
    <t>Horizontální analýza v Kč</t>
  </si>
  <si>
    <t>změna 2015</t>
  </si>
  <si>
    <t xml:space="preserve">změna 2016 </t>
  </si>
  <si>
    <t>změna 2017</t>
  </si>
  <si>
    <t>změna 2018</t>
  </si>
  <si>
    <t>změna 2019</t>
  </si>
  <si>
    <t>Skutečnost v účetním období</t>
  </si>
  <si>
    <t>Tržby z prodeje vlastních výrobků a služeb</t>
  </si>
  <si>
    <t xml:space="preserve">Tržby za prodej zboží </t>
  </si>
  <si>
    <t>Výkonová spotřeba</t>
  </si>
  <si>
    <t>1.</t>
  </si>
  <si>
    <t>Náklady vynaložené na prodané zboží</t>
  </si>
  <si>
    <t>2.</t>
  </si>
  <si>
    <t>Spotřeba materiálu a energie</t>
  </si>
  <si>
    <t>5</t>
  </si>
  <si>
    <t>3.</t>
  </si>
  <si>
    <t>Služby</t>
  </si>
  <si>
    <t>6</t>
  </si>
  <si>
    <t>Změna stavu zásob vlastní činnosti (+/-)</t>
  </si>
  <si>
    <t>7</t>
  </si>
  <si>
    <t>Aktivace (-)</t>
  </si>
  <si>
    <t>Osobní náklady</t>
  </si>
  <si>
    <t>9</t>
  </si>
  <si>
    <t>Mzdové náklady</t>
  </si>
  <si>
    <t>10</t>
  </si>
  <si>
    <t>Náklady na sociální zabezpečení, zdravotní pojištění a ostatní náklady</t>
  </si>
  <si>
    <t>11</t>
  </si>
  <si>
    <t>Náklady na sociální zabezpečení a zdravotní pojištění</t>
  </si>
  <si>
    <t>12</t>
  </si>
  <si>
    <t>Ostatní náklady</t>
  </si>
  <si>
    <t>13</t>
  </si>
  <si>
    <t>E.</t>
  </si>
  <si>
    <t>Úpravy hodnot v provozní oblasti (ř. 15 + 18 + 19)</t>
  </si>
  <si>
    <t>Úpravy hodnot dlouhodobého nehmotného a hmotného majetku (ř. 16 + 17 )</t>
  </si>
  <si>
    <t>15</t>
  </si>
  <si>
    <t>Úpravy hodnot dlouhodobého nehmotného a hmotného majetku - trvalé</t>
  </si>
  <si>
    <t>16</t>
  </si>
  <si>
    <t>Úpravy hodnot dlouhodobého nehmotného a hmotného majetku - dočasné</t>
  </si>
  <si>
    <t>17</t>
  </si>
  <si>
    <t>Úpravy hodnot zásob</t>
  </si>
  <si>
    <t>18</t>
  </si>
  <si>
    <t>Úpravy hodnot pohledávek</t>
  </si>
  <si>
    <t>19</t>
  </si>
  <si>
    <t xml:space="preserve">Ostatní provozní výnosy (ř. 21 + 22 + 23) </t>
  </si>
  <si>
    <t>20</t>
  </si>
  <si>
    <t xml:space="preserve">Tržby z prodaného dlouhodobého majetku </t>
  </si>
  <si>
    <t>21</t>
  </si>
  <si>
    <t>Tržby z prodaného materiálu</t>
  </si>
  <si>
    <t>22</t>
  </si>
  <si>
    <t>Jiné provozní výnosy</t>
  </si>
  <si>
    <t>23</t>
  </si>
  <si>
    <t>F.</t>
  </si>
  <si>
    <t>Ostatní provozní náklady (ř. 25 až 29)</t>
  </si>
  <si>
    <t>24</t>
  </si>
  <si>
    <t>Zůstatková cena prodaného dlouhodobého majetku</t>
  </si>
  <si>
    <t>25</t>
  </si>
  <si>
    <t>Prodaný materiál</t>
  </si>
  <si>
    <t>26</t>
  </si>
  <si>
    <t>Daně a poplatky</t>
  </si>
  <si>
    <t>27</t>
  </si>
  <si>
    <t>4.</t>
  </si>
  <si>
    <t>Rezervy v provozní oblasti a komplexní náklady příštích období</t>
  </si>
  <si>
    <t>28</t>
  </si>
  <si>
    <t>5.</t>
  </si>
  <si>
    <t>Jiné provozní náklady</t>
  </si>
  <si>
    <t>*</t>
  </si>
  <si>
    <t>Provozní výsledek hospodaření (+/-)</t>
  </si>
  <si>
    <t>30</t>
  </si>
  <si>
    <t>Výnosy z dlouhodobého finančního majetku - podíly (ř. 32 + 33)</t>
  </si>
  <si>
    <t>31</t>
  </si>
  <si>
    <t>Výnosy z podílů - ovládaná nebo ovládající osoba</t>
  </si>
  <si>
    <t>32</t>
  </si>
  <si>
    <t>Ostatní výnosy z podílů</t>
  </si>
  <si>
    <t>33</t>
  </si>
  <si>
    <t>G.</t>
  </si>
  <si>
    <t>Náklady vynaložené na prodané podíly</t>
  </si>
  <si>
    <t>34</t>
  </si>
  <si>
    <t>Výnosy z ostatního dlouhodobého finančního majetku (ř. 36 + 37)</t>
  </si>
  <si>
    <t>35</t>
  </si>
  <si>
    <t>Výnosy z ostatního dlouhodobého finančního majetku - ovládaná nebo ovládající osoba</t>
  </si>
  <si>
    <t>36</t>
  </si>
  <si>
    <t>0</t>
  </si>
  <si>
    <t>Ostatní výnosy z ostatního dlouhodobého finančního majetku</t>
  </si>
  <si>
    <t>H.</t>
  </si>
  <si>
    <t>Náklady související s ostatním dlouhodobým finančním majetkem</t>
  </si>
  <si>
    <t>Výnosové úroky a podobné výnosy  (ř. 40 + 41)</t>
  </si>
  <si>
    <t>39</t>
  </si>
  <si>
    <t>Výnosové úroky a podobné výnosy - ovládaná nebo ovládající osoba</t>
  </si>
  <si>
    <t>40</t>
  </si>
  <si>
    <t>Ostatní výnosové úroky a podobné výnosy</t>
  </si>
  <si>
    <t>41</t>
  </si>
  <si>
    <t>Úpravy hodnot a rezervy ve finanční oblasti</t>
  </si>
  <si>
    <t>42</t>
  </si>
  <si>
    <t>J.</t>
  </si>
  <si>
    <t>Nákladové úroky a podobné náklady  (ř. 44 + 45)</t>
  </si>
  <si>
    <t>43</t>
  </si>
  <si>
    <t>Nákladové úroky a podobné náklady - ovládaná nebo ovládající osoba</t>
  </si>
  <si>
    <t>44</t>
  </si>
  <si>
    <t>Ostatní nákladové úroky a podobné náklady</t>
  </si>
  <si>
    <t>45</t>
  </si>
  <si>
    <t>VII.</t>
  </si>
  <si>
    <t>Ostatní finanční výnosy</t>
  </si>
  <si>
    <t>K.</t>
  </si>
  <si>
    <t>Ostatní finanční náklady</t>
  </si>
  <si>
    <t>Finanční výsledek hospodaření ( +/- )</t>
  </si>
  <si>
    <t>48</t>
  </si>
  <si>
    <t>**</t>
  </si>
  <si>
    <t>Výsledek hospodaření  před zdaněním (+/-)  (ř. 30 + 48)</t>
  </si>
  <si>
    <t>49</t>
  </si>
  <si>
    <t>L.</t>
  </si>
  <si>
    <t>Daň z příjmů  (ř. 51 + 52)</t>
  </si>
  <si>
    <t>50</t>
  </si>
  <si>
    <t>Daň z příjmů splatná</t>
  </si>
  <si>
    <t>51</t>
  </si>
  <si>
    <t>Daň z příjmů odložená ( +/- )</t>
  </si>
  <si>
    <t>52</t>
  </si>
  <si>
    <t>Výsledek hospodaření po zdanění  ( +/- ) (ř. 49 - 50)</t>
  </si>
  <si>
    <t>53</t>
  </si>
  <si>
    <t>M.</t>
  </si>
  <si>
    <t>Převod podílu na výsledku hospodaření společníkům (+/-)</t>
  </si>
  <si>
    <t>54</t>
  </si>
  <si>
    <t>***</t>
  </si>
  <si>
    <t>Výsledek hospodaření za účetní období (+/-)  (ř. 53 - 54)</t>
  </si>
  <si>
    <t>55</t>
  </si>
  <si>
    <t>Čistý obrat za účetní období = I. + II. + III. + IV. + V. + VI. + VII</t>
  </si>
  <si>
    <t>56</t>
  </si>
  <si>
    <t>200</t>
  </si>
  <si>
    <t>Poměrová analýza</t>
  </si>
  <si>
    <t>Ukazatele likvidity</t>
  </si>
  <si>
    <t>Okamžitá likvidita = pohot. peněžní prostředky / krátkodobé cizí zdroje</t>
  </si>
  <si>
    <t>Pohotová likvidita = (OA-zásoby)/krátkodobé cizí zdroje</t>
  </si>
  <si>
    <t>Běžná likvidita = oběžná aktiva/krátkodobé cizí zdroje</t>
  </si>
  <si>
    <t>Pracovní kapitál = oběžná aktiva - krátkodobé cizí zdroje</t>
  </si>
  <si>
    <t>Ukazatele rentability</t>
  </si>
  <si>
    <t>ROI = EAT / celková aktiva    (rentabilita investic)</t>
  </si>
  <si>
    <t>ROA = EBIT / celková aktiva</t>
  </si>
  <si>
    <t>ROE = EAT / vlastní kapitál   (rentabilita vlastního kapitálu)</t>
  </si>
  <si>
    <t>Rentabilita tržeb = EAT / tržby     (ROS)</t>
  </si>
  <si>
    <t>Nákladovost = 1 - (rentabilita tržeb)</t>
  </si>
  <si>
    <t>Rentabilita nákladů = EAT/ náklady (ROC)</t>
  </si>
  <si>
    <t>Ukazatele aktivity</t>
  </si>
  <si>
    <t>Obratovost zásob = tržby / zásoby</t>
  </si>
  <si>
    <t>Obrátka zásob = 365 / obratovost zásob (ve dnech)</t>
  </si>
  <si>
    <t>Obratovost pohledávek = tržby / pohledávky</t>
  </si>
  <si>
    <t>Obrátka pohledávek = 365 / obratovost pohledávek (ve dnech)</t>
  </si>
  <si>
    <t>Obratovost závazků = tržby / závazky</t>
  </si>
  <si>
    <t>Obrátka závazků = 365 / obratovost závazků (ve dnech)</t>
  </si>
  <si>
    <t>Doba dodavatelského úvěru</t>
  </si>
  <si>
    <t>Ukazatele zadluženosti</t>
  </si>
  <si>
    <t>Debt ratio = celkové cizí zdroje / celková aktiva</t>
  </si>
  <si>
    <t>Equity ratio = vlastní kapitál / celková aktiva</t>
  </si>
  <si>
    <t>Finanční páka = celková aktiva / vlastní kapitál</t>
  </si>
  <si>
    <t>Debt/equity ratio = celkové cizí zdroje / vlastní kapitál</t>
  </si>
  <si>
    <t>Úrokové krytí = (EBIT) / úroky placené</t>
  </si>
  <si>
    <t>Maximální úroková míra = finanční náklady /(vlastní kapitál+bankovní úvěry+emit.obligace)</t>
  </si>
  <si>
    <t>Možnost dalšího zadlužení</t>
  </si>
  <si>
    <t>vertikální analýza</t>
  </si>
  <si>
    <t>Horizontální analýza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</si>
</sst>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_-;\-* #,##0_-;_-* &quot;-&quot;??_-;_-@_-"/>
    <numFmt numFmtId="165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E994"/>
        <bgColor rgb="FFFFDE59"/>
      </patternFill>
    </fill>
    <fill>
      <patternFill patternType="solid">
        <fgColor rgb="FFFFDE59"/>
        <bgColor rgb="FFFFD428"/>
      </patternFill>
    </fill>
    <fill>
      <patternFill patternType="solid">
        <fgColor rgb="FFFFD428"/>
        <bgColor rgb="FFFFDE59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E6EF"/>
        <bgColor rgb="FFCC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rgb="FFFFDE59"/>
      </patternFill>
    </fill>
    <fill>
      <patternFill patternType="solid">
        <fgColor theme="4" tint="0.79998168889431442"/>
        <bgColor rgb="FFCCFFFF"/>
      </patternFill>
    </fill>
  </fills>
  <borders count="3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3">
    <xf numFmtId="0" fontId="0" fillId="0" borderId="0" xfId="0"/>
    <xf numFmtId="0" fontId="2" fillId="0" borderId="0" xfId="2" applyAlignment="1">
      <alignment vertical="center" wrapText="1"/>
    </xf>
    <xf numFmtId="0" fontId="2" fillId="0" borderId="0" xfId="2"/>
    <xf numFmtId="0" fontId="2" fillId="0" borderId="0" xfId="2" applyAlignment="1">
      <alignment horizontal="left" vertical="center" wrapText="1"/>
    </xf>
    <xf numFmtId="0" fontId="2" fillId="0" borderId="0" xfId="2" applyAlignment="1">
      <alignment vertical="top" wrapText="1"/>
    </xf>
    <xf numFmtId="0" fontId="4" fillId="2" borderId="0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49" fontId="0" fillId="2" borderId="0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4" fillId="3" borderId="19" xfId="0" applyFont="1" applyFill="1" applyBorder="1" applyAlignment="1"/>
    <xf numFmtId="0" fontId="5" fillId="2" borderId="19" xfId="0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0" borderId="19" xfId="0" applyFont="1" applyBorder="1" applyAlignment="1">
      <alignment vertical="center"/>
    </xf>
    <xf numFmtId="0" fontId="4" fillId="0" borderId="19" xfId="0" applyFont="1" applyBorder="1" applyAlignment="1"/>
    <xf numFmtId="0" fontId="4" fillId="6" borderId="19" xfId="0" applyFont="1" applyFill="1" applyBorder="1" applyAlignment="1">
      <alignment vertical="center"/>
    </xf>
    <xf numFmtId="0" fontId="4" fillId="6" borderId="19" xfId="0" applyFont="1" applyFill="1" applyBorder="1" applyAlignment="1"/>
    <xf numFmtId="0" fontId="5" fillId="0" borderId="19" xfId="0" applyFont="1" applyBorder="1" applyAlignment="1">
      <alignment horizontal="left" vertical="center"/>
    </xf>
    <xf numFmtId="0" fontId="4" fillId="2" borderId="19" xfId="0" applyFont="1" applyFill="1" applyBorder="1" applyAlignment="1">
      <alignment vertical="center"/>
    </xf>
    <xf numFmtId="49" fontId="4" fillId="3" borderId="21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5" borderId="2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3" fontId="5" fillId="4" borderId="22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/>
    <xf numFmtId="3" fontId="4" fillId="5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Border="1"/>
    <xf numFmtId="49" fontId="4" fillId="6" borderId="22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/>
    <xf numFmtId="3" fontId="4" fillId="6" borderId="22" xfId="0" applyNumberFormat="1" applyFont="1" applyFill="1" applyBorder="1" applyAlignment="1">
      <alignment vertical="center"/>
    </xf>
    <xf numFmtId="3" fontId="5" fillId="2" borderId="22" xfId="0" applyNumberFormat="1" applyFont="1" applyFill="1" applyBorder="1" applyAlignment="1">
      <alignment horizontal="right" vertical="center"/>
    </xf>
    <xf numFmtId="49" fontId="4" fillId="5" borderId="22" xfId="0" applyNumberFormat="1" applyFont="1" applyFill="1" applyBorder="1" applyAlignment="1">
      <alignment horizontal="right" vertical="center"/>
    </xf>
    <xf numFmtId="0" fontId="4" fillId="5" borderId="22" xfId="0" applyNumberFormat="1" applyFont="1" applyFill="1" applyBorder="1" applyAlignment="1">
      <alignment horizontal="right" vertical="center"/>
    </xf>
    <xf numFmtId="3" fontId="4" fillId="5" borderId="22" xfId="0" applyNumberFormat="1" applyFont="1" applyFill="1" applyBorder="1" applyAlignment="1">
      <alignment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4" fillId="3" borderId="30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horizontal="center" vertical="center"/>
      <protection hidden="1"/>
    </xf>
    <xf numFmtId="0" fontId="0" fillId="3" borderId="11" xfId="0" applyFont="1" applyFill="1" applyBorder="1" applyAlignment="1" applyProtection="1">
      <alignment horizontal="center" vertical="center"/>
      <protection hidden="1"/>
    </xf>
    <xf numFmtId="0" fontId="4" fillId="3" borderId="2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8" fillId="0" borderId="0" xfId="2" applyFont="1"/>
    <xf numFmtId="0" fontId="9" fillId="0" borderId="0" xfId="2" applyFont="1"/>
    <xf numFmtId="10" fontId="9" fillId="0" borderId="0" xfId="2" applyNumberFormat="1" applyFont="1"/>
    <xf numFmtId="0" fontId="10" fillId="11" borderId="22" xfId="2" applyFont="1" applyFill="1" applyBorder="1"/>
    <xf numFmtId="0" fontId="10" fillId="11" borderId="22" xfId="0" applyFont="1" applyFill="1" applyBorder="1" applyAlignment="1">
      <alignment horizontal="center"/>
    </xf>
    <xf numFmtId="0" fontId="10" fillId="11" borderId="33" xfId="0" applyFont="1" applyFill="1" applyBorder="1" applyAlignment="1">
      <alignment horizontal="center"/>
    </xf>
    <xf numFmtId="0" fontId="9" fillId="7" borderId="22" xfId="2" applyFont="1" applyFill="1" applyBorder="1"/>
    <xf numFmtId="2" fontId="9" fillId="0" borderId="22" xfId="2" applyNumberFormat="1" applyFont="1" applyBorder="1"/>
    <xf numFmtId="3" fontId="9" fillId="0" borderId="22" xfId="2" applyNumberFormat="1" applyFont="1" applyBorder="1"/>
    <xf numFmtId="10" fontId="9" fillId="0" borderId="22" xfId="2" applyNumberFormat="1" applyFont="1" applyFill="1" applyBorder="1"/>
    <xf numFmtId="10" fontId="9" fillId="0" borderId="22" xfId="2" applyNumberFormat="1" applyFont="1" applyBorder="1"/>
    <xf numFmtId="2" fontId="9" fillId="0" borderId="22" xfId="2" applyNumberFormat="1" applyFont="1" applyFill="1" applyBorder="1"/>
    <xf numFmtId="0" fontId="9" fillId="7" borderId="22" xfId="2" applyFont="1" applyFill="1" applyBorder="1" applyAlignment="1">
      <alignment wrapText="1"/>
    </xf>
    <xf numFmtId="10" fontId="9" fillId="0" borderId="22" xfId="2" applyNumberFormat="1" applyFont="1" applyFill="1" applyBorder="1" applyAlignment="1">
      <alignment wrapText="1"/>
    </xf>
    <xf numFmtId="2" fontId="9" fillId="0" borderId="22" xfId="2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0" fontId="0" fillId="0" borderId="0" xfId="0" applyNumberFormat="1"/>
    <xf numFmtId="10" fontId="5" fillId="4" borderId="22" xfId="0" applyNumberFormat="1" applyFont="1" applyFill="1" applyBorder="1" applyAlignment="1">
      <alignment vertical="center"/>
    </xf>
    <xf numFmtId="10" fontId="5" fillId="3" borderId="22" xfId="0" applyNumberFormat="1" applyFont="1" applyFill="1" applyBorder="1" applyAlignment="1">
      <alignment vertical="center"/>
    </xf>
    <xf numFmtId="10" fontId="5" fillId="2" borderId="22" xfId="0" applyNumberFormat="1" applyFont="1" applyFill="1" applyBorder="1" applyAlignment="1">
      <alignment vertical="center"/>
    </xf>
    <xf numFmtId="10" fontId="4" fillId="6" borderId="22" xfId="0" applyNumberFormat="1" applyFont="1" applyFill="1" applyBorder="1" applyAlignment="1">
      <alignment vertical="center"/>
    </xf>
    <xf numFmtId="165" fontId="5" fillId="4" borderId="22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vertical="center"/>
    </xf>
    <xf numFmtId="165" fontId="5" fillId="2" borderId="22" xfId="0" applyNumberFormat="1" applyFont="1" applyFill="1" applyBorder="1" applyAlignment="1">
      <alignment vertical="center"/>
    </xf>
    <xf numFmtId="165" fontId="0" fillId="0" borderId="22" xfId="0" applyNumberFormat="1" applyBorder="1"/>
    <xf numFmtId="165" fontId="4" fillId="5" borderId="22" xfId="0" applyNumberFormat="1" applyFont="1" applyFill="1" applyBorder="1" applyAlignment="1" applyProtection="1">
      <alignment vertical="center"/>
      <protection locked="0"/>
    </xf>
    <xf numFmtId="165" fontId="4" fillId="6" borderId="22" xfId="0" applyNumberFormat="1" applyFont="1" applyFill="1" applyBorder="1" applyAlignment="1">
      <alignment vertical="center"/>
    </xf>
    <xf numFmtId="10" fontId="4" fillId="5" borderId="22" xfId="0" applyNumberFormat="1" applyFont="1" applyFill="1" applyBorder="1" applyAlignment="1">
      <alignment horizontal="right" vertical="center"/>
    </xf>
    <xf numFmtId="49" fontId="0" fillId="12" borderId="22" xfId="0" applyNumberFormat="1" applyFont="1" applyFill="1" applyBorder="1" applyAlignment="1" applyProtection="1">
      <alignment horizontal="center" vertical="center"/>
      <protection hidden="1"/>
    </xf>
    <xf numFmtId="164" fontId="7" fillId="9" borderId="22" xfId="1" applyNumberFormat="1" applyFont="1" applyFill="1" applyBorder="1" applyAlignment="1" applyProtection="1">
      <alignment horizontal="right" vertical="center"/>
      <protection locked="0"/>
    </xf>
    <xf numFmtId="3" fontId="7" fillId="9" borderId="22" xfId="0" applyNumberFormat="1" applyFont="1" applyFill="1" applyBorder="1" applyAlignment="1" applyProtection="1">
      <alignment vertical="center"/>
      <protection locked="0"/>
    </xf>
    <xf numFmtId="0" fontId="0" fillId="9" borderId="22" xfId="0" applyFill="1" applyBorder="1"/>
    <xf numFmtId="49" fontId="0" fillId="2" borderId="22" xfId="0" applyNumberFormat="1" applyFont="1" applyFill="1" applyBorder="1" applyAlignment="1" applyProtection="1">
      <alignment horizontal="center" vertical="center"/>
      <protection hidden="1"/>
    </xf>
    <xf numFmtId="3" fontId="7" fillId="2" borderId="22" xfId="0" applyNumberFormat="1" applyFont="1" applyFill="1" applyBorder="1" applyAlignment="1" applyProtection="1">
      <alignment vertical="center"/>
      <protection hidden="1"/>
    </xf>
    <xf numFmtId="49" fontId="0" fillId="5" borderId="22" xfId="0" applyNumberFormat="1" applyFont="1" applyFill="1" applyBorder="1" applyAlignment="1" applyProtection="1">
      <alignment horizontal="center" vertical="center"/>
      <protection hidden="1"/>
    </xf>
    <xf numFmtId="164" fontId="1" fillId="0" borderId="22" xfId="1" applyNumberFormat="1" applyBorder="1" applyAlignment="1" applyProtection="1">
      <alignment horizontal="center" vertical="center"/>
      <protection hidden="1"/>
    </xf>
    <xf numFmtId="0" fontId="0" fillId="5" borderId="22" xfId="0" applyNumberFormat="1" applyFont="1" applyFill="1" applyBorder="1" applyAlignment="1" applyProtection="1">
      <alignment horizontal="right" vertical="center"/>
      <protection locked="0"/>
    </xf>
    <xf numFmtId="3" fontId="0" fillId="5" borderId="22" xfId="0" applyNumberFormat="1" applyFont="1" applyFill="1" applyBorder="1" applyAlignment="1" applyProtection="1">
      <alignment vertical="center"/>
      <protection locked="0"/>
    </xf>
    <xf numFmtId="164" fontId="1" fillId="0" borderId="22" xfId="1" applyNumberFormat="1" applyBorder="1" applyAlignment="1" applyProtection="1">
      <alignment horizontal="right" vertical="center"/>
      <protection locked="0"/>
    </xf>
    <xf numFmtId="3" fontId="0" fillId="5" borderId="22" xfId="0" applyNumberFormat="1" applyFont="1" applyFill="1" applyBorder="1" applyAlignment="1" applyProtection="1">
      <alignment horizontal="right" vertical="center"/>
      <protection locked="0"/>
    </xf>
    <xf numFmtId="3" fontId="7" fillId="10" borderId="22" xfId="0" applyNumberFormat="1" applyFont="1" applyFill="1" applyBorder="1" applyAlignment="1" applyProtection="1">
      <alignment horizontal="right" vertical="center"/>
      <protection locked="0"/>
    </xf>
    <xf numFmtId="3" fontId="7" fillId="2" borderId="22" xfId="0" applyNumberFormat="1" applyFont="1" applyFill="1" applyBorder="1" applyAlignment="1">
      <alignment vertical="center"/>
    </xf>
    <xf numFmtId="164" fontId="1" fillId="0" borderId="22" xfId="1" applyNumberFormat="1" applyBorder="1" applyAlignment="1" applyProtection="1">
      <alignment horizontal="right" vertical="center"/>
      <protection hidden="1"/>
    </xf>
    <xf numFmtId="49" fontId="0" fillId="6" borderId="22" xfId="0" applyNumberFormat="1" applyFont="1" applyFill="1" applyBorder="1" applyAlignment="1" applyProtection="1">
      <alignment horizontal="center" vertical="center"/>
      <protection hidden="1"/>
    </xf>
    <xf numFmtId="3" fontId="0" fillId="6" borderId="22" xfId="0" applyNumberFormat="1" applyFont="1" applyFill="1" applyBorder="1" applyAlignment="1">
      <alignment vertical="center"/>
    </xf>
    <xf numFmtId="3" fontId="0" fillId="5" borderId="22" xfId="0" applyNumberFormat="1" applyFont="1" applyFill="1" applyBorder="1" applyAlignment="1" applyProtection="1">
      <alignment horizontal="right" vertical="center"/>
      <protection hidden="1"/>
    </xf>
    <xf numFmtId="49" fontId="0" fillId="13" borderId="22" xfId="0" applyNumberFormat="1" applyFont="1" applyFill="1" applyBorder="1" applyAlignment="1" applyProtection="1">
      <alignment horizontal="center" vertical="center"/>
      <protection hidden="1"/>
    </xf>
    <xf numFmtId="3" fontId="7" fillId="13" borderId="22" xfId="0" applyNumberFormat="1" applyFont="1" applyFill="1" applyBorder="1" applyAlignment="1" applyProtection="1">
      <alignment vertical="center"/>
      <protection hidden="1"/>
    </xf>
    <xf numFmtId="0" fontId="0" fillId="5" borderId="22" xfId="0" applyNumberFormat="1" applyFont="1" applyFill="1" applyBorder="1" applyAlignment="1" applyProtection="1">
      <alignment horizontal="right" vertical="center"/>
      <protection hidden="1"/>
    </xf>
    <xf numFmtId="3" fontId="0" fillId="0" borderId="22" xfId="0" applyNumberFormat="1" applyBorder="1"/>
    <xf numFmtId="49" fontId="0" fillId="3" borderId="22" xfId="0" applyNumberFormat="1" applyFont="1" applyFill="1" applyBorder="1" applyAlignment="1" applyProtection="1">
      <alignment horizontal="center" vertical="center"/>
      <protection hidden="1"/>
    </xf>
    <xf numFmtId="3" fontId="7" fillId="3" borderId="22" xfId="0" applyNumberFormat="1" applyFont="1" applyFill="1" applyBorder="1" applyAlignment="1">
      <alignment vertical="center"/>
    </xf>
    <xf numFmtId="49" fontId="0" fillId="8" borderId="22" xfId="0" applyNumberFormat="1" applyFont="1" applyFill="1" applyBorder="1" applyAlignment="1" applyProtection="1">
      <alignment horizontal="center" vertical="center"/>
      <protection hidden="1"/>
    </xf>
    <xf numFmtId="3" fontId="7" fillId="8" borderId="22" xfId="0" applyNumberFormat="1" applyFont="1" applyFill="1" applyBorder="1" applyAlignment="1">
      <alignment vertical="center"/>
    </xf>
    <xf numFmtId="49" fontId="0" fillId="5" borderId="22" xfId="0" applyNumberFormat="1" applyFont="1" applyFill="1" applyBorder="1" applyAlignment="1" applyProtection="1">
      <alignment horizontal="right" vertical="center"/>
      <protection hidden="1"/>
    </xf>
    <xf numFmtId="3" fontId="7" fillId="10" borderId="22" xfId="0" applyNumberFormat="1" applyFont="1" applyFill="1" applyBorder="1" applyAlignment="1" applyProtection="1">
      <alignment vertical="center"/>
      <protection locked="0"/>
    </xf>
    <xf numFmtId="3" fontId="0" fillId="5" borderId="22" xfId="0" applyNumberFormat="1" applyFont="1" applyFill="1" applyBorder="1" applyAlignment="1" applyProtection="1">
      <alignment horizontal="center" vertical="center"/>
      <protection hidden="1"/>
    </xf>
    <xf numFmtId="3" fontId="6" fillId="8" borderId="22" xfId="0" applyNumberFormat="1" applyFont="1" applyFill="1" applyBorder="1" applyAlignment="1" applyProtection="1">
      <alignment vertical="center"/>
      <protection hidden="1"/>
    </xf>
    <xf numFmtId="0" fontId="6" fillId="2" borderId="22" xfId="0" applyNumberFormat="1" applyFont="1" applyFill="1" applyBorder="1" applyAlignment="1" applyProtection="1">
      <alignment horizontal="right" vertical="center"/>
      <protection hidden="1"/>
    </xf>
    <xf numFmtId="49" fontId="6" fillId="2" borderId="22" xfId="0" applyNumberFormat="1" applyFont="1" applyFill="1" applyBorder="1" applyAlignment="1" applyProtection="1">
      <alignment horizontal="center" vertical="center"/>
      <protection hidden="1"/>
    </xf>
    <xf numFmtId="3" fontId="0" fillId="2" borderId="22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horizontal="center" wrapText="1"/>
    </xf>
    <xf numFmtId="0" fontId="4" fillId="0" borderId="2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6" borderId="24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wrapText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4" fillId="3" borderId="3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5" fillId="8" borderId="22" xfId="0" applyFont="1" applyFill="1" applyBorder="1" applyAlignment="1">
      <alignment horizontal="left" vertical="center"/>
    </xf>
    <xf numFmtId="0" fontId="5" fillId="8" borderId="34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vertical="center"/>
      <protection hidden="1"/>
    </xf>
    <xf numFmtId="0" fontId="4" fillId="0" borderId="34" xfId="0" applyFont="1" applyBorder="1" applyAlignment="1" applyProtection="1">
      <alignment vertical="center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vertical="center"/>
      <protection hidden="1"/>
    </xf>
    <xf numFmtId="0" fontId="5" fillId="3" borderId="35" xfId="0" applyFont="1" applyFill="1" applyBorder="1" applyAlignment="1" applyProtection="1">
      <alignment vertical="center"/>
      <protection hidden="1"/>
    </xf>
    <xf numFmtId="0" fontId="4" fillId="3" borderId="27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vertical="center"/>
      <protection hidden="1"/>
    </xf>
    <xf numFmtId="0" fontId="5" fillId="2" borderId="34" xfId="0" applyFont="1" applyFill="1" applyBorder="1" applyAlignment="1" applyProtection="1">
      <alignment vertical="center"/>
      <protection hidden="1"/>
    </xf>
    <xf numFmtId="0" fontId="4" fillId="3" borderId="28" xfId="0" applyFont="1" applyFill="1" applyBorder="1" applyAlignment="1" applyProtection="1">
      <alignment horizontal="center" vertical="center"/>
      <protection hidden="1"/>
    </xf>
    <xf numFmtId="0" fontId="5" fillId="13" borderId="22" xfId="0" applyFont="1" applyFill="1" applyBorder="1" applyAlignment="1" applyProtection="1">
      <alignment vertical="center"/>
      <protection hidden="1"/>
    </xf>
    <xf numFmtId="0" fontId="5" fillId="13" borderId="34" xfId="0" applyFont="1" applyFill="1" applyBorder="1" applyAlignment="1" applyProtection="1">
      <alignment vertical="center"/>
      <protection hidden="1"/>
    </xf>
    <xf numFmtId="0" fontId="4" fillId="6" borderId="22" xfId="0" applyFont="1" applyFill="1" applyBorder="1" applyAlignment="1" applyProtection="1">
      <alignment vertical="center"/>
      <protection hidden="1"/>
    </xf>
    <xf numFmtId="0" fontId="4" fillId="6" borderId="34" xfId="0" applyFont="1" applyFill="1" applyBorder="1" applyAlignment="1" applyProtection="1">
      <alignment vertical="center"/>
      <protection hidden="1"/>
    </xf>
    <xf numFmtId="0" fontId="4" fillId="6" borderId="22" xfId="0" applyFont="1" applyFill="1" applyBorder="1" applyAlignment="1" applyProtection="1">
      <alignment vertical="center" wrapText="1"/>
      <protection hidden="1"/>
    </xf>
    <xf numFmtId="0" fontId="4" fillId="6" borderId="34" xfId="0" applyFont="1" applyFill="1" applyBorder="1" applyAlignment="1" applyProtection="1">
      <alignment vertical="center" wrapText="1"/>
      <protection hidden="1"/>
    </xf>
    <xf numFmtId="0" fontId="4" fillId="3" borderId="29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5" fillId="12" borderId="22" xfId="0" applyFont="1" applyFill="1" applyBorder="1" applyAlignment="1" applyProtection="1">
      <alignment vertical="center"/>
      <protection hidden="1"/>
    </xf>
    <xf numFmtId="0" fontId="5" fillId="12" borderId="34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23" sqref="B23"/>
    </sheetView>
  </sheetViews>
  <sheetFormatPr defaultColWidth="9.140625" defaultRowHeight="12.75" x14ac:dyDescent="0.2"/>
  <cols>
    <col min="1" max="1" width="9.140625" style="2"/>
    <col min="2" max="2" width="50.5703125" style="2" customWidth="1"/>
    <col min="3" max="16384" width="9.140625" style="2"/>
  </cols>
  <sheetData>
    <row r="1" spans="1:2" ht="25.5" x14ac:dyDescent="0.2">
      <c r="A1" s="1" t="s">
        <v>0</v>
      </c>
      <c r="B1" s="1" t="s">
        <v>1</v>
      </c>
    </row>
    <row r="4" spans="1:2" ht="25.5" x14ac:dyDescent="0.2">
      <c r="A4" s="1" t="s">
        <v>2</v>
      </c>
      <c r="B4" s="1" t="s">
        <v>3</v>
      </c>
    </row>
    <row r="7" spans="1:2" ht="25.5" x14ac:dyDescent="0.2">
      <c r="A7" s="1" t="s">
        <v>4</v>
      </c>
      <c r="B7" s="1" t="s">
        <v>5</v>
      </c>
    </row>
    <row r="10" spans="1:2" x14ac:dyDescent="0.2">
      <c r="A10" s="1" t="s">
        <v>6</v>
      </c>
      <c r="B10" s="1" t="s">
        <v>7</v>
      </c>
    </row>
    <row r="13" spans="1:2" ht="25.5" x14ac:dyDescent="0.2">
      <c r="A13" s="1" t="s">
        <v>8</v>
      </c>
      <c r="B13" s="3">
        <v>26312999</v>
      </c>
    </row>
    <row r="16" spans="1:2" ht="25.5" x14ac:dyDescent="0.2">
      <c r="A16" s="1" t="s">
        <v>9</v>
      </c>
      <c r="B16" s="1" t="s">
        <v>10</v>
      </c>
    </row>
    <row r="19" spans="1:2" ht="38.25" x14ac:dyDescent="0.2">
      <c r="A19" s="1" t="s">
        <v>11</v>
      </c>
      <c r="B19" s="1"/>
    </row>
    <row r="20" spans="1:2" ht="25.5" x14ac:dyDescent="0.2">
      <c r="A20" s="4"/>
      <c r="B20" s="1" t="s">
        <v>12</v>
      </c>
    </row>
    <row r="21" spans="1:2" x14ac:dyDescent="0.2">
      <c r="B21" s="2" t="s">
        <v>13</v>
      </c>
    </row>
    <row r="23" spans="1:2" ht="13.15" x14ac:dyDescent="0.25">
      <c r="A23" s="4"/>
      <c r="B23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tabSelected="1" workbookViewId="0">
      <selection activeCell="O30" sqref="O30"/>
    </sheetView>
  </sheetViews>
  <sheetFormatPr defaultRowHeight="15" x14ac:dyDescent="0.25"/>
  <cols>
    <col min="13" max="13" width="9.85546875" customWidth="1"/>
    <col min="15" max="15" width="11.5703125" customWidth="1"/>
    <col min="16" max="16" width="12.28515625" customWidth="1"/>
    <col min="17" max="17" width="12.7109375" customWidth="1"/>
    <col min="18" max="18" width="12.5703125" customWidth="1"/>
    <col min="19" max="19" width="10.7109375" customWidth="1"/>
    <col min="20" max="20" width="13.7109375" customWidth="1"/>
    <col min="21" max="21" width="11.42578125" customWidth="1"/>
    <col min="22" max="22" width="11.85546875" customWidth="1"/>
    <col min="23" max="23" width="12.28515625" customWidth="1"/>
    <col min="24" max="24" width="11.85546875" customWidth="1"/>
  </cols>
  <sheetData>
    <row r="1" spans="1:30" ht="15" customHeight="1" x14ac:dyDescent="0.25">
      <c r="A1" s="166" t="s">
        <v>14</v>
      </c>
      <c r="B1" s="166"/>
      <c r="C1" s="166"/>
      <c r="D1" s="166"/>
      <c r="E1" s="166"/>
      <c r="F1" s="166"/>
      <c r="G1" s="166"/>
      <c r="H1" s="5"/>
      <c r="I1" s="150" t="s">
        <v>15</v>
      </c>
      <c r="J1" s="150"/>
      <c r="K1" s="150"/>
      <c r="L1" s="150"/>
      <c r="M1" s="150"/>
      <c r="N1" s="150"/>
      <c r="O1" s="150" t="s">
        <v>140</v>
      </c>
      <c r="P1" s="150"/>
      <c r="Q1" s="150"/>
      <c r="R1" s="150"/>
      <c r="S1" s="150"/>
      <c r="T1" s="150" t="s">
        <v>297</v>
      </c>
      <c r="U1" s="150"/>
      <c r="V1" s="150"/>
      <c r="W1" s="150"/>
      <c r="X1" s="150"/>
      <c r="Y1" s="150" t="s">
        <v>296</v>
      </c>
      <c r="Z1" s="150"/>
      <c r="AA1" s="150"/>
      <c r="AB1" s="150"/>
      <c r="AC1" s="150"/>
      <c r="AD1" s="150"/>
    </row>
    <row r="2" spans="1:30" x14ac:dyDescent="0.25">
      <c r="A2" s="166"/>
      <c r="B2" s="166"/>
      <c r="C2" s="166"/>
      <c r="D2" s="166"/>
      <c r="E2" s="166"/>
      <c r="F2" s="166"/>
      <c r="G2" s="166"/>
      <c r="H2" s="157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</row>
    <row r="3" spans="1:30" x14ac:dyDescent="0.25">
      <c r="A3" s="166"/>
      <c r="B3" s="166"/>
      <c r="C3" s="166"/>
      <c r="D3" s="167"/>
      <c r="E3" s="167"/>
      <c r="F3" s="167"/>
      <c r="G3" s="167"/>
      <c r="H3" s="157"/>
      <c r="I3" s="43">
        <v>2014</v>
      </c>
      <c r="J3" s="43">
        <v>2015</v>
      </c>
      <c r="K3" s="43">
        <v>2016</v>
      </c>
      <c r="L3" s="43">
        <v>2017</v>
      </c>
      <c r="M3" s="43">
        <v>2018</v>
      </c>
      <c r="N3" s="104">
        <v>2019</v>
      </c>
      <c r="O3" s="51" t="s">
        <v>141</v>
      </c>
      <c r="P3" s="51" t="s">
        <v>142</v>
      </c>
      <c r="Q3" s="51" t="s">
        <v>143</v>
      </c>
      <c r="R3" s="51" t="s">
        <v>144</v>
      </c>
      <c r="S3" s="51" t="s">
        <v>145</v>
      </c>
      <c r="T3" s="51" t="s">
        <v>141</v>
      </c>
      <c r="U3" s="51" t="s">
        <v>142</v>
      </c>
      <c r="V3" s="51" t="s">
        <v>143</v>
      </c>
      <c r="W3" s="51" t="s">
        <v>144</v>
      </c>
      <c r="X3" s="51" t="s">
        <v>145</v>
      </c>
      <c r="Y3" s="51">
        <v>2014</v>
      </c>
      <c r="Z3" s="51">
        <v>2015</v>
      </c>
      <c r="AA3" s="51">
        <v>2016</v>
      </c>
      <c r="AB3" s="51">
        <v>2017</v>
      </c>
      <c r="AC3" s="51">
        <v>2018</v>
      </c>
      <c r="AD3" s="51">
        <v>2019</v>
      </c>
    </row>
    <row r="4" spans="1:30" x14ac:dyDescent="0.25">
      <c r="A4" s="158"/>
      <c r="B4" s="158"/>
      <c r="C4" s="159"/>
      <c r="D4" s="160" t="s">
        <v>16</v>
      </c>
      <c r="E4" s="160"/>
      <c r="F4" s="160"/>
      <c r="G4" s="160"/>
      <c r="H4" s="69" t="s">
        <v>17</v>
      </c>
      <c r="I4" s="52">
        <v>244008</v>
      </c>
      <c r="J4" s="52">
        <v>233786</v>
      </c>
      <c r="K4" s="52">
        <v>259031</v>
      </c>
      <c r="L4" s="52">
        <v>255457</v>
      </c>
      <c r="M4" s="52">
        <v>262375</v>
      </c>
      <c r="N4" s="52">
        <v>240525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106"/>
      <c r="Z4" s="106"/>
      <c r="AA4" s="106"/>
      <c r="AB4" s="106"/>
      <c r="AC4" s="106"/>
      <c r="AD4" s="106"/>
    </row>
    <row r="5" spans="1:30" x14ac:dyDescent="0.25">
      <c r="A5" s="6" t="s">
        <v>18</v>
      </c>
      <c r="B5" s="161"/>
      <c r="C5" s="162"/>
      <c r="D5" s="163" t="s">
        <v>19</v>
      </c>
      <c r="E5" s="163"/>
      <c r="F5" s="163"/>
      <c r="G5" s="163"/>
      <c r="H5" s="55" t="s">
        <v>20</v>
      </c>
      <c r="I5" s="64">
        <v>0</v>
      </c>
      <c r="J5" s="65">
        <v>0</v>
      </c>
      <c r="K5" s="65">
        <v>0</v>
      </c>
      <c r="L5" s="65">
        <v>0</v>
      </c>
      <c r="M5" s="57">
        <v>0</v>
      </c>
      <c r="N5" s="64">
        <v>0</v>
      </c>
      <c r="O5" s="64"/>
      <c r="P5" s="64"/>
      <c r="Q5" s="64"/>
      <c r="R5" s="64"/>
      <c r="S5" s="64"/>
      <c r="T5" s="64"/>
      <c r="U5" s="64"/>
      <c r="V5" s="64"/>
      <c r="W5" s="64"/>
      <c r="X5" s="64"/>
      <c r="Y5" s="116"/>
      <c r="Z5" s="116"/>
      <c r="AA5" s="116"/>
      <c r="AB5" s="116"/>
      <c r="AC5" s="116"/>
      <c r="AD5" s="116"/>
    </row>
    <row r="6" spans="1:30" x14ac:dyDescent="0.25">
      <c r="A6" s="6" t="s">
        <v>21</v>
      </c>
      <c r="B6" s="161"/>
      <c r="C6" s="162"/>
      <c r="D6" s="165" t="s">
        <v>22</v>
      </c>
      <c r="E6" s="165"/>
      <c r="F6" s="165"/>
      <c r="G6" s="165"/>
      <c r="H6" s="70" t="s">
        <v>23</v>
      </c>
      <c r="I6" s="53">
        <v>140274</v>
      </c>
      <c r="J6" s="53">
        <v>118465</v>
      </c>
      <c r="K6" s="53">
        <v>131777</v>
      </c>
      <c r="L6" s="53">
        <v>125715</v>
      </c>
      <c r="M6" s="53">
        <v>121106</v>
      </c>
      <c r="N6" s="53">
        <v>112071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107"/>
      <c r="Z6" s="107"/>
      <c r="AA6" s="107"/>
      <c r="AB6" s="107"/>
      <c r="AC6" s="107"/>
      <c r="AD6" s="107"/>
    </row>
    <row r="7" spans="1:30" x14ac:dyDescent="0.25">
      <c r="A7" s="7" t="s">
        <v>21</v>
      </c>
      <c r="B7" s="8" t="s">
        <v>24</v>
      </c>
      <c r="C7" s="9"/>
      <c r="D7" s="164" t="s">
        <v>25</v>
      </c>
      <c r="E7" s="164"/>
      <c r="F7" s="164"/>
      <c r="G7" s="164"/>
      <c r="H7" s="71" t="s">
        <v>26</v>
      </c>
      <c r="I7" s="54">
        <v>72</v>
      </c>
      <c r="J7" s="54">
        <v>0</v>
      </c>
      <c r="K7" s="54">
        <v>103</v>
      </c>
      <c r="L7" s="54">
        <v>92</v>
      </c>
      <c r="M7" s="54">
        <v>82</v>
      </c>
      <c r="N7" s="54">
        <v>71</v>
      </c>
      <c r="O7" s="54"/>
      <c r="P7" s="54"/>
      <c r="Q7" s="54"/>
      <c r="R7" s="54"/>
      <c r="S7" s="54"/>
      <c r="T7" s="54"/>
      <c r="U7" s="54"/>
      <c r="V7" s="54"/>
      <c r="W7" s="54"/>
      <c r="X7" s="54"/>
      <c r="Y7" s="108"/>
      <c r="Z7" s="108"/>
      <c r="AA7" s="108"/>
      <c r="AB7" s="108"/>
      <c r="AC7" s="108"/>
      <c r="AD7" s="108"/>
    </row>
    <row r="8" spans="1:30" x14ac:dyDescent="0.25">
      <c r="A8" s="7" t="s">
        <v>21</v>
      </c>
      <c r="B8" s="8" t="s">
        <v>30</v>
      </c>
      <c r="C8" s="9"/>
      <c r="D8" s="164" t="s">
        <v>31</v>
      </c>
      <c r="E8" s="164"/>
      <c r="F8" s="164"/>
      <c r="G8" s="164"/>
      <c r="H8" s="71" t="s">
        <v>32</v>
      </c>
      <c r="I8" s="54">
        <v>140019</v>
      </c>
      <c r="J8" s="54">
        <v>118286</v>
      </c>
      <c r="K8" s="54">
        <v>131674</v>
      </c>
      <c r="L8" s="54">
        <v>125623</v>
      </c>
      <c r="M8" s="54">
        <v>121024</v>
      </c>
      <c r="N8" s="54">
        <v>112000</v>
      </c>
      <c r="O8" s="54"/>
      <c r="P8" s="54"/>
      <c r="Q8" s="54"/>
      <c r="R8" s="54"/>
      <c r="S8" s="54"/>
      <c r="T8" s="54"/>
      <c r="U8" s="54"/>
      <c r="V8" s="54"/>
      <c r="W8" s="54"/>
      <c r="X8" s="54"/>
      <c r="Y8" s="108"/>
      <c r="Z8" s="108"/>
      <c r="AA8" s="108"/>
      <c r="AB8" s="108"/>
      <c r="AC8" s="108"/>
      <c r="AD8" s="108"/>
    </row>
    <row r="9" spans="1:30" x14ac:dyDescent="0.25">
      <c r="A9" s="10" t="s">
        <v>34</v>
      </c>
      <c r="B9" s="170"/>
      <c r="C9" s="171"/>
      <c r="D9" s="165" t="s">
        <v>35</v>
      </c>
      <c r="E9" s="165"/>
      <c r="F9" s="165"/>
      <c r="G9" s="165"/>
      <c r="H9" s="70" t="s">
        <v>36</v>
      </c>
      <c r="I9" s="53">
        <v>102524</v>
      </c>
      <c r="J9" s="53">
        <v>114252</v>
      </c>
      <c r="K9" s="53">
        <v>126403</v>
      </c>
      <c r="L9" s="53">
        <v>129070</v>
      </c>
      <c r="M9" s="53">
        <v>140850</v>
      </c>
      <c r="N9" s="53">
        <v>128285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107"/>
      <c r="Z9" s="107"/>
      <c r="AA9" s="107"/>
      <c r="AB9" s="107"/>
      <c r="AC9" s="107"/>
      <c r="AD9" s="107"/>
    </row>
    <row r="10" spans="1:30" x14ac:dyDescent="0.25">
      <c r="A10" s="11" t="s">
        <v>34</v>
      </c>
      <c r="B10" s="12" t="s">
        <v>24</v>
      </c>
      <c r="C10" s="9"/>
      <c r="D10" s="164" t="s">
        <v>37</v>
      </c>
      <c r="E10" s="164"/>
      <c r="F10" s="164"/>
      <c r="G10" s="164"/>
      <c r="H10" s="71" t="s">
        <v>38</v>
      </c>
      <c r="I10" s="54">
        <v>82586</v>
      </c>
      <c r="J10" s="54">
        <v>98849</v>
      </c>
      <c r="K10" s="54">
        <v>103785</v>
      </c>
      <c r="L10" s="54">
        <v>100593</v>
      </c>
      <c r="M10" s="54">
        <v>112399</v>
      </c>
      <c r="N10" s="54">
        <v>104204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108"/>
      <c r="Z10" s="108"/>
      <c r="AA10" s="108"/>
      <c r="AB10" s="108"/>
      <c r="AC10" s="108"/>
      <c r="AD10" s="108"/>
    </row>
    <row r="11" spans="1:30" x14ac:dyDescent="0.25">
      <c r="A11" s="19" t="s">
        <v>34</v>
      </c>
      <c r="B11" s="20" t="s">
        <v>30</v>
      </c>
      <c r="C11" s="66"/>
      <c r="D11" s="164" t="s">
        <v>39</v>
      </c>
      <c r="E11" s="164"/>
      <c r="F11" s="164"/>
      <c r="G11" s="164"/>
      <c r="H11" s="71" t="s">
        <v>40</v>
      </c>
      <c r="I11" s="54">
        <f t="shared" ref="I11:N11" si="0">I12+I13</f>
        <v>18203</v>
      </c>
      <c r="J11" s="54">
        <f t="shared" si="0"/>
        <v>14017</v>
      </c>
      <c r="K11" s="54">
        <f t="shared" si="0"/>
        <v>20740</v>
      </c>
      <c r="L11" s="54">
        <f t="shared" si="0"/>
        <v>26670</v>
      </c>
      <c r="M11" s="54">
        <f t="shared" si="0"/>
        <v>26903</v>
      </c>
      <c r="N11" s="54">
        <f t="shared" si="0"/>
        <v>19409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108"/>
      <c r="Z11" s="108"/>
      <c r="AA11" s="108"/>
      <c r="AB11" s="108"/>
      <c r="AC11" s="108"/>
      <c r="AD11" s="108"/>
    </row>
    <row r="12" spans="1:30" x14ac:dyDescent="0.25">
      <c r="A12" s="14" t="s">
        <v>34</v>
      </c>
      <c r="B12" s="15" t="s">
        <v>30</v>
      </c>
      <c r="C12" s="67">
        <v>1</v>
      </c>
      <c r="D12" s="169" t="s">
        <v>41</v>
      </c>
      <c r="E12" s="169"/>
      <c r="F12" s="169"/>
      <c r="G12" s="169"/>
      <c r="H12" s="59" t="s">
        <v>42</v>
      </c>
      <c r="I12" s="61">
        <v>0</v>
      </c>
      <c r="J12" s="61">
        <v>0</v>
      </c>
      <c r="K12" s="61">
        <v>0</v>
      </c>
      <c r="L12" s="61">
        <v>8978</v>
      </c>
      <c r="M12" s="61">
        <v>9154</v>
      </c>
      <c r="N12" s="61">
        <v>0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09"/>
      <c r="Z12" s="109"/>
      <c r="AA12" s="109"/>
      <c r="AB12" s="109"/>
      <c r="AC12" s="109"/>
      <c r="AD12" s="109"/>
    </row>
    <row r="13" spans="1:30" ht="14.25" customHeight="1" x14ac:dyDescent="0.25">
      <c r="A13" s="14" t="s">
        <v>34</v>
      </c>
      <c r="B13" s="15" t="s">
        <v>30</v>
      </c>
      <c r="C13" s="67" t="s">
        <v>20</v>
      </c>
      <c r="D13" s="168" t="s">
        <v>43</v>
      </c>
      <c r="E13" s="168"/>
      <c r="F13" s="168"/>
      <c r="G13" s="168"/>
      <c r="H13" s="59" t="s">
        <v>44</v>
      </c>
      <c r="I13" s="61">
        <v>18203</v>
      </c>
      <c r="J13" s="61">
        <v>14017</v>
      </c>
      <c r="K13" s="61">
        <v>20740</v>
      </c>
      <c r="L13" s="61">
        <v>17692</v>
      </c>
      <c r="M13" s="61">
        <v>17749</v>
      </c>
      <c r="N13" s="61">
        <v>19409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109"/>
      <c r="Z13" s="109"/>
      <c r="AA13" s="109"/>
      <c r="AB13" s="109"/>
      <c r="AC13" s="109"/>
      <c r="AD13" s="109"/>
    </row>
    <row r="14" spans="1:30" x14ac:dyDescent="0.25">
      <c r="A14" s="11" t="s">
        <v>34</v>
      </c>
      <c r="B14" s="12" t="s">
        <v>33</v>
      </c>
      <c r="C14" s="9"/>
      <c r="D14" s="181" t="s">
        <v>47</v>
      </c>
      <c r="E14" s="181"/>
      <c r="F14" s="181"/>
      <c r="G14" s="181"/>
      <c r="H14" s="71" t="s">
        <v>48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108"/>
      <c r="Z14" s="108"/>
      <c r="AA14" s="108"/>
      <c r="AB14" s="108"/>
      <c r="AC14" s="108"/>
      <c r="AD14" s="108"/>
    </row>
    <row r="15" spans="1:30" x14ac:dyDescent="0.25">
      <c r="A15" s="11" t="s">
        <v>34</v>
      </c>
      <c r="B15" s="12" t="s">
        <v>49</v>
      </c>
      <c r="C15" s="9"/>
      <c r="D15" s="181" t="s">
        <v>50</v>
      </c>
      <c r="E15" s="181"/>
      <c r="F15" s="181"/>
      <c r="G15" s="181"/>
      <c r="H15" s="71" t="s">
        <v>51</v>
      </c>
      <c r="I15" s="54">
        <v>1735</v>
      </c>
      <c r="J15" s="54">
        <v>1386</v>
      </c>
      <c r="K15" s="54">
        <v>1878</v>
      </c>
      <c r="L15" s="54">
        <v>1807</v>
      </c>
      <c r="M15" s="54">
        <v>1548</v>
      </c>
      <c r="N15" s="54">
        <v>4672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108"/>
      <c r="Z15" s="108"/>
      <c r="AA15" s="108"/>
      <c r="AB15" s="108"/>
      <c r="AC15" s="108"/>
      <c r="AD15" s="108"/>
    </row>
    <row r="16" spans="1:30" x14ac:dyDescent="0.25">
      <c r="A16" s="10" t="s">
        <v>52</v>
      </c>
      <c r="B16" s="22"/>
      <c r="C16" s="68"/>
      <c r="D16" s="182" t="s">
        <v>53</v>
      </c>
      <c r="E16" s="182"/>
      <c r="F16" s="182"/>
      <c r="G16" s="182"/>
      <c r="H16" s="70" t="s">
        <v>54</v>
      </c>
      <c r="I16" s="53">
        <v>1210</v>
      </c>
      <c r="J16" s="53">
        <v>1069</v>
      </c>
      <c r="K16" s="53">
        <v>851</v>
      </c>
      <c r="L16" s="53">
        <v>672</v>
      </c>
      <c r="M16" s="53">
        <v>419</v>
      </c>
      <c r="N16" s="53">
        <v>169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107"/>
      <c r="Z16" s="107"/>
      <c r="AA16" s="107"/>
      <c r="AB16" s="107"/>
      <c r="AC16" s="107"/>
      <c r="AD16" s="107"/>
    </row>
    <row r="17" spans="1:30" x14ac:dyDescent="0.25">
      <c r="A17" s="25"/>
      <c r="B17" s="25"/>
      <c r="C17" s="26"/>
      <c r="D17" s="27"/>
      <c r="E17" s="27"/>
      <c r="F17" s="27"/>
      <c r="G17" s="27"/>
      <c r="H17" s="28"/>
      <c r="I17" s="28"/>
      <c r="J17" s="29"/>
      <c r="K17" s="29"/>
      <c r="L17" s="29"/>
      <c r="M17" s="30"/>
    </row>
    <row r="18" spans="1:30" ht="14.45" customHeight="1" x14ac:dyDescent="0.25">
      <c r="A18" s="178" t="s">
        <v>55</v>
      </c>
      <c r="B18" s="178"/>
      <c r="C18" s="178"/>
      <c r="D18" s="178"/>
      <c r="E18" s="178"/>
      <c r="F18" s="178"/>
      <c r="G18" s="178"/>
      <c r="H18" s="31"/>
      <c r="I18" s="150" t="s">
        <v>15</v>
      </c>
      <c r="J18" s="150"/>
      <c r="K18" s="150"/>
      <c r="L18" s="150"/>
      <c r="M18" s="150"/>
      <c r="N18" s="150"/>
      <c r="O18" s="150" t="s">
        <v>140</v>
      </c>
      <c r="P18" s="150"/>
      <c r="Q18" s="150"/>
      <c r="R18" s="150"/>
      <c r="S18" s="150"/>
      <c r="T18" s="150" t="s">
        <v>140</v>
      </c>
      <c r="U18" s="150"/>
      <c r="V18" s="150"/>
      <c r="W18" s="150"/>
      <c r="X18" s="150"/>
      <c r="Y18" s="150" t="s">
        <v>296</v>
      </c>
      <c r="Z18" s="150"/>
      <c r="AA18" s="150"/>
      <c r="AB18" s="150"/>
      <c r="AC18" s="150"/>
      <c r="AD18" s="150"/>
    </row>
    <row r="19" spans="1:30" x14ac:dyDescent="0.25">
      <c r="A19" s="178"/>
      <c r="B19" s="178"/>
      <c r="C19" s="178"/>
      <c r="D19" s="178"/>
      <c r="E19" s="178"/>
      <c r="F19" s="178"/>
      <c r="G19" s="178"/>
      <c r="H19" s="31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</row>
    <row r="20" spans="1:30" x14ac:dyDescent="0.25">
      <c r="A20" s="178"/>
      <c r="B20" s="178"/>
      <c r="C20" s="178"/>
      <c r="D20" s="178"/>
      <c r="E20" s="178"/>
      <c r="F20" s="178"/>
      <c r="G20" s="178"/>
      <c r="H20" s="31"/>
      <c r="I20" s="51">
        <v>2014</v>
      </c>
      <c r="J20" s="51">
        <v>2015</v>
      </c>
      <c r="K20" s="51">
        <v>2016</v>
      </c>
      <c r="L20" s="51">
        <v>2017</v>
      </c>
      <c r="M20" s="51">
        <v>2018</v>
      </c>
      <c r="N20" s="51">
        <v>2019</v>
      </c>
      <c r="O20" s="51" t="s">
        <v>141</v>
      </c>
      <c r="P20" s="51" t="s">
        <v>142</v>
      </c>
      <c r="Q20" s="51" t="s">
        <v>143</v>
      </c>
      <c r="R20" s="51" t="s">
        <v>144</v>
      </c>
      <c r="S20" s="51" t="s">
        <v>145</v>
      </c>
      <c r="T20" s="51" t="s">
        <v>141</v>
      </c>
      <c r="U20" s="51" t="s">
        <v>142</v>
      </c>
      <c r="V20" s="51" t="s">
        <v>143</v>
      </c>
      <c r="W20" s="51" t="s">
        <v>144</v>
      </c>
      <c r="X20" s="51" t="s">
        <v>145</v>
      </c>
      <c r="Y20" s="51">
        <v>2014</v>
      </c>
      <c r="Z20" s="51">
        <v>2015</v>
      </c>
      <c r="AA20" s="51">
        <v>2016</v>
      </c>
      <c r="AB20" s="51">
        <v>2017</v>
      </c>
      <c r="AC20" s="51">
        <v>2018</v>
      </c>
      <c r="AD20" s="51">
        <v>2019</v>
      </c>
    </row>
    <row r="21" spans="1:30" x14ac:dyDescent="0.25">
      <c r="A21" s="179"/>
      <c r="B21" s="179"/>
      <c r="C21" s="179"/>
      <c r="D21" s="180" t="s">
        <v>56</v>
      </c>
      <c r="E21" s="180"/>
      <c r="F21" s="180"/>
      <c r="G21" s="180"/>
      <c r="H21" s="46" t="s">
        <v>57</v>
      </c>
      <c r="I21" s="52">
        <f>I22+I43+I57</f>
        <v>244008</v>
      </c>
      <c r="J21" s="52">
        <f t="shared" ref="J21:N21" si="1">J22+J43+J57</f>
        <v>233786</v>
      </c>
      <c r="K21" s="52">
        <f t="shared" si="1"/>
        <v>259031</v>
      </c>
      <c r="L21" s="52">
        <f t="shared" si="1"/>
        <v>254511</v>
      </c>
      <c r="M21" s="52">
        <f t="shared" si="1"/>
        <v>262375</v>
      </c>
      <c r="N21" s="52">
        <f t="shared" si="1"/>
        <v>240525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110"/>
      <c r="Z21" s="110"/>
      <c r="AA21" s="110"/>
      <c r="AB21" s="110"/>
      <c r="AC21" s="110"/>
      <c r="AD21" s="110"/>
    </row>
    <row r="22" spans="1:30" x14ac:dyDescent="0.25">
      <c r="A22" s="10" t="s">
        <v>18</v>
      </c>
      <c r="B22" s="170"/>
      <c r="C22" s="170"/>
      <c r="D22" s="32" t="s">
        <v>58</v>
      </c>
      <c r="E22" s="33"/>
      <c r="F22" s="33"/>
      <c r="G22" s="33"/>
      <c r="H22" s="47" t="s">
        <v>59</v>
      </c>
      <c r="I22" s="53">
        <f>I23+I27+I35+I38+I41</f>
        <v>131409</v>
      </c>
      <c r="J22" s="53">
        <f t="shared" ref="J22:N22" si="2">J23+J27+J35+J38+J41</f>
        <v>138841</v>
      </c>
      <c r="K22" s="53">
        <f t="shared" si="2"/>
        <v>147165</v>
      </c>
      <c r="L22" s="53">
        <f t="shared" si="2"/>
        <v>153483</v>
      </c>
      <c r="M22" s="53">
        <f t="shared" si="2"/>
        <v>159256</v>
      </c>
      <c r="N22" s="53">
        <f t="shared" si="2"/>
        <v>160506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111"/>
      <c r="Z22" s="111"/>
      <c r="AA22" s="111"/>
      <c r="AB22" s="111"/>
      <c r="AC22" s="111"/>
      <c r="AD22" s="111"/>
    </row>
    <row r="23" spans="1:30" x14ac:dyDescent="0.25">
      <c r="A23" s="11" t="s">
        <v>18</v>
      </c>
      <c r="B23" s="12" t="s">
        <v>24</v>
      </c>
      <c r="C23" s="13"/>
      <c r="D23" s="34" t="s">
        <v>60</v>
      </c>
      <c r="E23" s="35"/>
      <c r="F23" s="35"/>
      <c r="G23" s="35"/>
      <c r="H23" s="48" t="s">
        <v>61</v>
      </c>
      <c r="I23" s="54">
        <v>65750</v>
      </c>
      <c r="J23" s="54">
        <v>65750</v>
      </c>
      <c r="K23" s="54">
        <v>65750</v>
      </c>
      <c r="L23" s="54">
        <v>65750</v>
      </c>
      <c r="M23" s="54">
        <v>65750</v>
      </c>
      <c r="N23" s="54">
        <v>65750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112"/>
      <c r="Z23" s="112"/>
      <c r="AA23" s="112"/>
      <c r="AB23" s="112"/>
      <c r="AC23" s="112"/>
      <c r="AD23" s="112"/>
    </row>
    <row r="24" spans="1:30" x14ac:dyDescent="0.25">
      <c r="A24" s="174"/>
      <c r="B24" s="174"/>
      <c r="C24" s="16">
        <v>1</v>
      </c>
      <c r="D24" s="151" t="s">
        <v>60</v>
      </c>
      <c r="E24" s="152"/>
      <c r="F24" s="152"/>
      <c r="G24" s="153"/>
      <c r="H24" s="49" t="s">
        <v>62</v>
      </c>
      <c r="I24" s="55"/>
      <c r="J24" s="56"/>
      <c r="K24" s="56"/>
      <c r="L24" s="57"/>
      <c r="M24" s="57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113"/>
      <c r="Z24" s="113"/>
      <c r="AA24" s="113"/>
      <c r="AB24" s="113"/>
      <c r="AC24" s="113"/>
      <c r="AD24" s="113"/>
    </row>
    <row r="25" spans="1:30" x14ac:dyDescent="0.25">
      <c r="A25" s="174"/>
      <c r="B25" s="174"/>
      <c r="C25" s="16">
        <v>2</v>
      </c>
      <c r="D25" s="151" t="s">
        <v>63</v>
      </c>
      <c r="E25" s="152"/>
      <c r="F25" s="152"/>
      <c r="G25" s="153"/>
      <c r="H25" s="49" t="s">
        <v>64</v>
      </c>
      <c r="I25" s="55"/>
      <c r="J25" s="56"/>
      <c r="K25" s="56"/>
      <c r="L25" s="56"/>
      <c r="M25" s="57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113"/>
      <c r="Z25" s="113"/>
      <c r="AA25" s="113"/>
      <c r="AB25" s="113"/>
      <c r="AC25" s="113"/>
      <c r="AD25" s="113"/>
    </row>
    <row r="26" spans="1:30" x14ac:dyDescent="0.25">
      <c r="A26" s="174"/>
      <c r="B26" s="174"/>
      <c r="C26" s="18">
        <v>3</v>
      </c>
      <c r="D26" s="151" t="s">
        <v>65</v>
      </c>
      <c r="E26" s="152"/>
      <c r="F26" s="152"/>
      <c r="G26" s="153"/>
      <c r="H26" s="49" t="s">
        <v>66</v>
      </c>
      <c r="I26" s="55"/>
      <c r="J26" s="56"/>
      <c r="K26" s="56"/>
      <c r="L26" s="56"/>
      <c r="M26" s="57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113"/>
      <c r="Z26" s="113"/>
      <c r="AA26" s="113"/>
      <c r="AB26" s="113"/>
      <c r="AC26" s="113"/>
      <c r="AD26" s="113"/>
    </row>
    <row r="27" spans="1:30" x14ac:dyDescent="0.25">
      <c r="A27" s="11" t="s">
        <v>18</v>
      </c>
      <c r="B27" s="12" t="s">
        <v>30</v>
      </c>
      <c r="C27" s="13"/>
      <c r="D27" s="34" t="s">
        <v>67</v>
      </c>
      <c r="E27" s="35"/>
      <c r="F27" s="35"/>
      <c r="G27" s="35"/>
      <c r="H27" s="48" t="s">
        <v>68</v>
      </c>
      <c r="I27" s="54">
        <v>-17</v>
      </c>
      <c r="J27" s="54">
        <v>-21</v>
      </c>
      <c r="K27" s="54">
        <v>0</v>
      </c>
      <c r="L27" s="54">
        <v>0</v>
      </c>
      <c r="M27" s="54">
        <v>0</v>
      </c>
      <c r="N27" s="54">
        <v>0</v>
      </c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112"/>
      <c r="Z27" s="112"/>
      <c r="AA27" s="112"/>
      <c r="AB27" s="112"/>
      <c r="AC27" s="112"/>
      <c r="AD27" s="112"/>
    </row>
    <row r="28" spans="1:30" x14ac:dyDescent="0.25">
      <c r="A28" s="14" t="s">
        <v>18</v>
      </c>
      <c r="B28" s="15" t="s">
        <v>30</v>
      </c>
      <c r="C28" s="16">
        <v>1</v>
      </c>
      <c r="D28" s="151" t="s">
        <v>69</v>
      </c>
      <c r="E28" s="152"/>
      <c r="F28" s="152"/>
      <c r="G28" s="153"/>
      <c r="H28" s="49" t="s">
        <v>70</v>
      </c>
      <c r="I28" s="55"/>
      <c r="J28" s="56"/>
      <c r="K28" s="56"/>
      <c r="L28" s="56"/>
      <c r="M28" s="5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113"/>
      <c r="Z28" s="113"/>
      <c r="AA28" s="113"/>
      <c r="AB28" s="113"/>
      <c r="AC28" s="113"/>
      <c r="AD28" s="113"/>
    </row>
    <row r="29" spans="1:30" x14ac:dyDescent="0.25">
      <c r="A29" s="14"/>
      <c r="B29" s="15"/>
      <c r="C29" s="16" t="s">
        <v>20</v>
      </c>
      <c r="D29" s="154" t="s">
        <v>71</v>
      </c>
      <c r="E29" s="155"/>
      <c r="F29" s="155"/>
      <c r="G29" s="156"/>
      <c r="H29" s="50" t="s">
        <v>72</v>
      </c>
      <c r="I29" s="59"/>
      <c r="J29" s="60"/>
      <c r="K29" s="60"/>
      <c r="L29" s="60"/>
      <c r="M29" s="61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113"/>
      <c r="Z29" s="113"/>
      <c r="AA29" s="113"/>
      <c r="AB29" s="113"/>
      <c r="AC29" s="113"/>
      <c r="AD29" s="113"/>
    </row>
    <row r="30" spans="1:30" x14ac:dyDescent="0.25">
      <c r="A30" s="174"/>
      <c r="B30" s="174"/>
      <c r="C30" s="16" t="s">
        <v>27</v>
      </c>
      <c r="D30" s="151" t="s">
        <v>73</v>
      </c>
      <c r="E30" s="152"/>
      <c r="F30" s="152"/>
      <c r="G30" s="153"/>
      <c r="H30" s="49" t="s">
        <v>74</v>
      </c>
      <c r="I30" s="55"/>
      <c r="J30" s="56"/>
      <c r="K30" s="56"/>
      <c r="L30" s="56"/>
      <c r="M30" s="57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113"/>
      <c r="Z30" s="113"/>
      <c r="AA30" s="113"/>
      <c r="AB30" s="113"/>
      <c r="AC30" s="113"/>
      <c r="AD30" s="113"/>
    </row>
    <row r="31" spans="1:30" x14ac:dyDescent="0.25">
      <c r="A31" s="174"/>
      <c r="B31" s="174"/>
      <c r="C31" s="16" t="s">
        <v>28</v>
      </c>
      <c r="D31" s="36" t="s">
        <v>75</v>
      </c>
      <c r="E31" s="37"/>
      <c r="F31" s="37"/>
      <c r="G31" s="37"/>
      <c r="H31" s="49" t="s">
        <v>76</v>
      </c>
      <c r="I31" s="55"/>
      <c r="J31" s="56"/>
      <c r="K31" s="56"/>
      <c r="L31" s="56"/>
      <c r="M31" s="57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113"/>
      <c r="Z31" s="113"/>
      <c r="AA31" s="113"/>
      <c r="AB31" s="113"/>
      <c r="AC31" s="113"/>
      <c r="AD31" s="113"/>
    </row>
    <row r="32" spans="1:30" x14ac:dyDescent="0.25">
      <c r="A32" s="174"/>
      <c r="B32" s="174"/>
      <c r="C32" s="16" t="s">
        <v>45</v>
      </c>
      <c r="D32" s="36" t="s">
        <v>77</v>
      </c>
      <c r="E32" s="37"/>
      <c r="F32" s="37"/>
      <c r="G32" s="37"/>
      <c r="H32" s="49" t="s">
        <v>78</v>
      </c>
      <c r="I32" s="55"/>
      <c r="J32" s="56"/>
      <c r="K32" s="56"/>
      <c r="L32" s="56"/>
      <c r="M32" s="57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113"/>
      <c r="Z32" s="113"/>
      <c r="AA32" s="113"/>
      <c r="AB32" s="113"/>
      <c r="AC32" s="113"/>
      <c r="AD32" s="113"/>
    </row>
    <row r="33" spans="1:30" x14ac:dyDescent="0.25">
      <c r="A33" s="174"/>
      <c r="B33" s="174"/>
      <c r="C33" s="16" t="s">
        <v>46</v>
      </c>
      <c r="D33" s="36" t="s">
        <v>79</v>
      </c>
      <c r="E33" s="37"/>
      <c r="F33" s="37"/>
      <c r="G33" s="37"/>
      <c r="H33" s="49" t="s">
        <v>80</v>
      </c>
      <c r="I33" s="55"/>
      <c r="J33" s="56"/>
      <c r="K33" s="56"/>
      <c r="L33" s="56"/>
      <c r="M33" s="57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113"/>
      <c r="Z33" s="113"/>
      <c r="AA33" s="113"/>
      <c r="AB33" s="113"/>
      <c r="AC33" s="113"/>
      <c r="AD33" s="113"/>
    </row>
    <row r="34" spans="1:30" x14ac:dyDescent="0.25">
      <c r="A34" s="174"/>
      <c r="B34" s="174"/>
      <c r="C34" s="18" t="s">
        <v>81</v>
      </c>
      <c r="D34" s="36" t="s">
        <v>82</v>
      </c>
      <c r="E34" s="37"/>
      <c r="F34" s="37"/>
      <c r="G34" s="37"/>
      <c r="H34" s="49" t="s">
        <v>83</v>
      </c>
      <c r="I34" s="55"/>
      <c r="J34" s="56"/>
      <c r="K34" s="56"/>
      <c r="L34" s="56"/>
      <c r="M34" s="57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113"/>
      <c r="Z34" s="113"/>
      <c r="AA34" s="113"/>
      <c r="AB34" s="113"/>
      <c r="AC34" s="113"/>
      <c r="AD34" s="113"/>
    </row>
    <row r="35" spans="1:30" x14ac:dyDescent="0.25">
      <c r="A35" s="11" t="s">
        <v>18</v>
      </c>
      <c r="B35" s="12" t="s">
        <v>33</v>
      </c>
      <c r="C35" s="13"/>
      <c r="D35" s="34" t="s">
        <v>84</v>
      </c>
      <c r="E35" s="35"/>
      <c r="F35" s="35"/>
      <c r="G35" s="35"/>
      <c r="H35" s="48" t="s">
        <v>85</v>
      </c>
      <c r="I35" s="62">
        <v>5353</v>
      </c>
      <c r="J35" s="54">
        <v>5708</v>
      </c>
      <c r="K35" s="54">
        <v>6080</v>
      </c>
      <c r="L35" s="54">
        <v>6495</v>
      </c>
      <c r="M35" s="54">
        <v>6811</v>
      </c>
      <c r="N35" s="54">
        <v>7099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2"/>
      <c r="Z35" s="112"/>
      <c r="AA35" s="112"/>
      <c r="AB35" s="112"/>
      <c r="AC35" s="112"/>
      <c r="AD35" s="112"/>
    </row>
    <row r="36" spans="1:30" x14ac:dyDescent="0.25">
      <c r="A36" s="14" t="s">
        <v>18</v>
      </c>
      <c r="B36" s="15" t="s">
        <v>33</v>
      </c>
      <c r="C36" s="16">
        <v>1</v>
      </c>
      <c r="D36" s="36" t="s">
        <v>86</v>
      </c>
      <c r="E36" s="37"/>
      <c r="F36" s="37"/>
      <c r="G36" s="37"/>
      <c r="H36" s="49" t="s">
        <v>87</v>
      </c>
      <c r="I36" s="55"/>
      <c r="J36" s="56"/>
      <c r="K36" s="56"/>
      <c r="L36" s="56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113"/>
      <c r="Z36" s="113"/>
      <c r="AA36" s="113"/>
      <c r="AB36" s="113"/>
      <c r="AC36" s="113"/>
      <c r="AD36" s="113"/>
    </row>
    <row r="37" spans="1:30" x14ac:dyDescent="0.25">
      <c r="A37" s="174"/>
      <c r="B37" s="174"/>
      <c r="C37" s="18">
        <v>2</v>
      </c>
      <c r="D37" s="36" t="s">
        <v>88</v>
      </c>
      <c r="E37" s="37"/>
      <c r="F37" s="37"/>
      <c r="G37" s="37"/>
      <c r="H37" s="49" t="s">
        <v>89</v>
      </c>
      <c r="I37" s="63"/>
      <c r="J37" s="56"/>
      <c r="K37" s="56"/>
      <c r="L37" s="56"/>
      <c r="M37" s="57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113"/>
      <c r="Z37" s="113"/>
      <c r="AA37" s="113"/>
      <c r="AB37" s="113"/>
      <c r="AC37" s="113"/>
      <c r="AD37" s="113"/>
    </row>
    <row r="38" spans="1:30" x14ac:dyDescent="0.25">
      <c r="A38" s="11" t="s">
        <v>18</v>
      </c>
      <c r="B38" s="12" t="s">
        <v>49</v>
      </c>
      <c r="C38" s="13"/>
      <c r="D38" s="34" t="s">
        <v>90</v>
      </c>
      <c r="E38" s="35"/>
      <c r="F38" s="35"/>
      <c r="G38" s="35"/>
      <c r="H38" s="48" t="s">
        <v>91</v>
      </c>
      <c r="I38" s="54">
        <v>53226</v>
      </c>
      <c r="J38" s="54">
        <v>59968</v>
      </c>
      <c r="K38" s="54">
        <v>67033</v>
      </c>
      <c r="L38" s="54">
        <v>74920</v>
      </c>
      <c r="M38" s="54">
        <v>80922</v>
      </c>
      <c r="N38" s="54">
        <v>86405</v>
      </c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2"/>
      <c r="Z38" s="112"/>
      <c r="AA38" s="112"/>
      <c r="AB38" s="112"/>
      <c r="AC38" s="112"/>
      <c r="AD38" s="112"/>
    </row>
    <row r="39" spans="1:30" x14ac:dyDescent="0.25">
      <c r="A39" s="14" t="s">
        <v>18</v>
      </c>
      <c r="B39" s="15" t="s">
        <v>49</v>
      </c>
      <c r="C39" s="16">
        <v>1</v>
      </c>
      <c r="D39" s="36" t="s">
        <v>92</v>
      </c>
      <c r="E39" s="37"/>
      <c r="F39" s="37"/>
      <c r="G39" s="37"/>
      <c r="H39" s="49" t="s">
        <v>93</v>
      </c>
      <c r="I39" s="55"/>
      <c r="J39" s="56"/>
      <c r="K39" s="56"/>
      <c r="L39" s="56"/>
      <c r="M39" s="57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113"/>
      <c r="Z39" s="113"/>
      <c r="AA39" s="113"/>
      <c r="AB39" s="113"/>
      <c r="AC39" s="113"/>
      <c r="AD39" s="113"/>
    </row>
    <row r="40" spans="1:30" x14ac:dyDescent="0.25">
      <c r="A40" s="174"/>
      <c r="B40" s="174"/>
      <c r="C40" s="18" t="s">
        <v>20</v>
      </c>
      <c r="D40" s="36" t="s">
        <v>94</v>
      </c>
      <c r="E40" s="37"/>
      <c r="F40" s="37"/>
      <c r="G40" s="37"/>
      <c r="H40" s="49" t="s">
        <v>95</v>
      </c>
      <c r="I40" s="55"/>
      <c r="J40" s="56"/>
      <c r="K40" s="56"/>
      <c r="L40" s="56"/>
      <c r="M40" s="57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113"/>
      <c r="Z40" s="113"/>
      <c r="AA40" s="113"/>
      <c r="AB40" s="113"/>
      <c r="AC40" s="113"/>
      <c r="AD40" s="113"/>
    </row>
    <row r="41" spans="1:30" x14ac:dyDescent="0.25">
      <c r="A41" s="11" t="s">
        <v>18</v>
      </c>
      <c r="B41" s="12" t="s">
        <v>96</v>
      </c>
      <c r="C41" s="13"/>
      <c r="D41" s="34" t="s">
        <v>97</v>
      </c>
      <c r="E41" s="35"/>
      <c r="F41" s="35"/>
      <c r="G41" s="35"/>
      <c r="H41" s="48" t="s">
        <v>98</v>
      </c>
      <c r="I41" s="54">
        <v>7097</v>
      </c>
      <c r="J41" s="54">
        <v>7436</v>
      </c>
      <c r="K41" s="54">
        <v>8302</v>
      </c>
      <c r="L41" s="54">
        <v>6318</v>
      </c>
      <c r="M41" s="54">
        <v>5773</v>
      </c>
      <c r="N41" s="54">
        <v>1252</v>
      </c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112"/>
      <c r="Z41" s="112"/>
      <c r="AA41" s="112"/>
      <c r="AB41" s="112"/>
      <c r="AC41" s="112"/>
      <c r="AD41" s="112"/>
    </row>
    <row r="42" spans="1:30" x14ac:dyDescent="0.25">
      <c r="A42" s="11" t="s">
        <v>18</v>
      </c>
      <c r="B42" s="12" t="s">
        <v>99</v>
      </c>
      <c r="C42" s="13"/>
      <c r="D42" s="40" t="s">
        <v>100</v>
      </c>
      <c r="E42" s="37"/>
      <c r="F42" s="37"/>
      <c r="G42" s="37"/>
      <c r="H42" s="49" t="s">
        <v>101</v>
      </c>
      <c r="I42" s="55"/>
      <c r="J42" s="56"/>
      <c r="K42" s="56"/>
      <c r="L42" s="56"/>
      <c r="M42" s="57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113"/>
      <c r="Z42" s="113"/>
      <c r="AA42" s="113"/>
      <c r="AB42" s="113"/>
      <c r="AC42" s="113"/>
      <c r="AD42" s="113"/>
    </row>
    <row r="43" spans="1:30" x14ac:dyDescent="0.25">
      <c r="A43" s="177" t="s">
        <v>102</v>
      </c>
      <c r="B43" s="177"/>
      <c r="C43" s="177"/>
      <c r="D43" s="32" t="s">
        <v>103</v>
      </c>
      <c r="E43" s="33"/>
      <c r="F43" s="33"/>
      <c r="G43" s="33"/>
      <c r="H43" s="47" t="s">
        <v>104</v>
      </c>
      <c r="I43" s="53">
        <f>I44+I49</f>
        <v>112393</v>
      </c>
      <c r="J43" s="53">
        <f>J45+J49</f>
        <v>94883</v>
      </c>
      <c r="K43" s="53">
        <f>K44+K49</f>
        <v>111840</v>
      </c>
      <c r="L43" s="53">
        <f>L45+L49</f>
        <v>100694</v>
      </c>
      <c r="M43" s="53">
        <f>M44+M49</f>
        <v>103013</v>
      </c>
      <c r="N43" s="53">
        <f>N44+N49</f>
        <v>79790</v>
      </c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111"/>
      <c r="Z43" s="111"/>
      <c r="AA43" s="111"/>
      <c r="AB43" s="111"/>
      <c r="AC43" s="111"/>
      <c r="AD43" s="111"/>
    </row>
    <row r="44" spans="1:30" x14ac:dyDescent="0.25">
      <c r="A44" s="11" t="s">
        <v>21</v>
      </c>
      <c r="B44" s="12"/>
      <c r="C44" s="13"/>
      <c r="D44" s="34" t="s">
        <v>105</v>
      </c>
      <c r="E44" s="35"/>
      <c r="F44" s="35"/>
      <c r="G44" s="35"/>
      <c r="H44" s="48" t="s">
        <v>106</v>
      </c>
      <c r="I44" s="62">
        <v>2580</v>
      </c>
      <c r="J44" s="54">
        <v>0</v>
      </c>
      <c r="K44" s="54">
        <v>801</v>
      </c>
      <c r="L44" s="54">
        <v>946</v>
      </c>
      <c r="M44" s="54">
        <v>923</v>
      </c>
      <c r="N44" s="54">
        <v>1037</v>
      </c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112"/>
      <c r="Z44" s="112"/>
      <c r="AA44" s="112"/>
      <c r="AB44" s="112"/>
      <c r="AC44" s="112"/>
      <c r="AD44" s="112"/>
    </row>
    <row r="45" spans="1:30" x14ac:dyDescent="0.25">
      <c r="A45" s="14" t="s">
        <v>21</v>
      </c>
      <c r="B45" s="15"/>
      <c r="C45" s="16">
        <v>1</v>
      </c>
      <c r="D45" s="36" t="s">
        <v>107</v>
      </c>
      <c r="E45" s="37"/>
      <c r="F45" s="37"/>
      <c r="G45" s="37"/>
      <c r="H45" s="49" t="s">
        <v>108</v>
      </c>
      <c r="I45" s="55"/>
      <c r="J45" s="56"/>
      <c r="K45" s="56"/>
      <c r="L45" s="56"/>
      <c r="M45" s="57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113"/>
      <c r="Z45" s="113"/>
      <c r="AA45" s="113"/>
      <c r="AB45" s="113"/>
      <c r="AC45" s="113"/>
      <c r="AD45" s="113"/>
    </row>
    <row r="46" spans="1:30" x14ac:dyDescent="0.25">
      <c r="A46" s="172"/>
      <c r="B46" s="173"/>
      <c r="C46" s="16">
        <v>2</v>
      </c>
      <c r="D46" s="36" t="s">
        <v>109</v>
      </c>
      <c r="E46" s="37"/>
      <c r="F46" s="37"/>
      <c r="G46" s="37"/>
      <c r="H46" s="49" t="s">
        <v>110</v>
      </c>
      <c r="I46" s="55"/>
      <c r="J46" s="56"/>
      <c r="K46" s="56"/>
      <c r="L46" s="56"/>
      <c r="M46" s="57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113"/>
      <c r="Z46" s="113"/>
      <c r="AA46" s="113"/>
      <c r="AB46" s="113"/>
      <c r="AC46" s="113"/>
      <c r="AD46" s="113"/>
    </row>
    <row r="47" spans="1:30" x14ac:dyDescent="0.25">
      <c r="A47" s="172"/>
      <c r="B47" s="173"/>
      <c r="C47" s="16">
        <v>3</v>
      </c>
      <c r="D47" s="36" t="s">
        <v>111</v>
      </c>
      <c r="E47" s="37"/>
      <c r="F47" s="37"/>
      <c r="G47" s="37"/>
      <c r="H47" s="49" t="s">
        <v>112</v>
      </c>
      <c r="I47" s="55"/>
      <c r="J47" s="56"/>
      <c r="K47" s="56"/>
      <c r="L47" s="56"/>
      <c r="M47" s="57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113"/>
      <c r="Z47" s="113"/>
      <c r="AA47" s="113"/>
      <c r="AB47" s="113"/>
      <c r="AC47" s="113"/>
      <c r="AD47" s="113"/>
    </row>
    <row r="48" spans="1:30" x14ac:dyDescent="0.25">
      <c r="A48" s="174"/>
      <c r="B48" s="175"/>
      <c r="C48" s="18">
        <v>4</v>
      </c>
      <c r="D48" s="36" t="s">
        <v>113</v>
      </c>
      <c r="E48" s="37"/>
      <c r="F48" s="37"/>
      <c r="G48" s="37"/>
      <c r="H48" s="49" t="s">
        <v>114</v>
      </c>
      <c r="I48" s="55"/>
      <c r="J48" s="56"/>
      <c r="K48" s="57"/>
      <c r="L48" s="57"/>
      <c r="M48" s="57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113"/>
      <c r="Z48" s="113"/>
      <c r="AA48" s="113"/>
      <c r="AB48" s="113"/>
      <c r="AC48" s="113"/>
      <c r="AD48" s="113"/>
    </row>
    <row r="49" spans="1:30" x14ac:dyDescent="0.25">
      <c r="A49" s="11" t="s">
        <v>34</v>
      </c>
      <c r="B49" s="12"/>
      <c r="C49" s="13"/>
      <c r="D49" s="32" t="s">
        <v>115</v>
      </c>
      <c r="E49" s="33"/>
      <c r="F49" s="33"/>
      <c r="G49" s="33"/>
      <c r="H49" s="47" t="s">
        <v>116</v>
      </c>
      <c r="I49" s="53">
        <f t="shared" ref="I49:N49" si="3">I50+I54</f>
        <v>109813</v>
      </c>
      <c r="J49" s="53">
        <f t="shared" si="3"/>
        <v>94883</v>
      </c>
      <c r="K49" s="53">
        <f t="shared" si="3"/>
        <v>111039</v>
      </c>
      <c r="L49" s="53">
        <f t="shared" si="3"/>
        <v>100694</v>
      </c>
      <c r="M49" s="53">
        <f t="shared" si="3"/>
        <v>102090</v>
      </c>
      <c r="N49" s="53">
        <f t="shared" si="3"/>
        <v>78753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111"/>
      <c r="Z49" s="111"/>
      <c r="AA49" s="111"/>
      <c r="AB49" s="111"/>
      <c r="AC49" s="111"/>
      <c r="AD49" s="111"/>
    </row>
    <row r="50" spans="1:30" x14ac:dyDescent="0.25">
      <c r="A50" s="14" t="s">
        <v>34</v>
      </c>
      <c r="B50" s="15" t="s">
        <v>24</v>
      </c>
      <c r="C50" s="16"/>
      <c r="D50" s="41" t="s">
        <v>117</v>
      </c>
      <c r="E50" s="35"/>
      <c r="F50" s="35"/>
      <c r="G50" s="35"/>
      <c r="H50" s="48" t="s">
        <v>118</v>
      </c>
      <c r="I50" s="54">
        <f>11913+22640</f>
        <v>34553</v>
      </c>
      <c r="J50" s="54">
        <f>9710+9328</f>
        <v>19038</v>
      </c>
      <c r="K50" s="54">
        <f>8491+23801</f>
        <v>32292</v>
      </c>
      <c r="L50" s="54">
        <f>8656+17853</f>
        <v>26509</v>
      </c>
      <c r="M50" s="54">
        <v>18734</v>
      </c>
      <c r="N50" s="54">
        <v>14691</v>
      </c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112"/>
      <c r="Z50" s="112"/>
      <c r="AA50" s="112"/>
      <c r="AB50" s="112"/>
      <c r="AC50" s="112"/>
      <c r="AD50" s="112"/>
    </row>
    <row r="51" spans="1:30" x14ac:dyDescent="0.25">
      <c r="A51" s="14" t="s">
        <v>34</v>
      </c>
      <c r="B51" s="15" t="s">
        <v>24</v>
      </c>
      <c r="C51" s="16">
        <v>1</v>
      </c>
      <c r="D51" s="38" t="s">
        <v>119</v>
      </c>
      <c r="E51" s="39"/>
      <c r="F51" s="39"/>
      <c r="G51" s="39"/>
      <c r="H51" s="50" t="s">
        <v>120</v>
      </c>
      <c r="I51" s="61"/>
      <c r="J51" s="61"/>
      <c r="K51" s="61"/>
      <c r="L51" s="61"/>
      <c r="M51" s="61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113"/>
      <c r="Z51" s="113"/>
      <c r="AA51" s="113"/>
      <c r="AB51" s="113"/>
      <c r="AC51" s="113"/>
      <c r="AD51" s="113"/>
    </row>
    <row r="52" spans="1:30" ht="14.25" customHeight="1" x14ac:dyDescent="0.25">
      <c r="A52" s="14"/>
      <c r="B52" s="15"/>
      <c r="C52" s="16">
        <v>2</v>
      </c>
      <c r="D52" s="36" t="s">
        <v>121</v>
      </c>
      <c r="E52" s="37"/>
      <c r="F52" s="37"/>
      <c r="G52" s="37"/>
      <c r="H52" s="49" t="s">
        <v>122</v>
      </c>
      <c r="I52" s="55" t="s">
        <v>135</v>
      </c>
      <c r="J52" s="56">
        <v>9328</v>
      </c>
      <c r="K52" s="57">
        <v>23801</v>
      </c>
      <c r="L52" s="56">
        <v>17853</v>
      </c>
      <c r="M52" s="57">
        <v>12575</v>
      </c>
      <c r="N52" s="57">
        <v>10179</v>
      </c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114"/>
      <c r="Z52" s="114"/>
      <c r="AA52" s="114"/>
      <c r="AB52" s="114"/>
      <c r="AC52" s="114"/>
      <c r="AD52" s="114"/>
    </row>
    <row r="53" spans="1:30" x14ac:dyDescent="0.25">
      <c r="A53" s="176"/>
      <c r="B53" s="176"/>
      <c r="C53" s="16">
        <v>9</v>
      </c>
      <c r="D53" s="38" t="s">
        <v>123</v>
      </c>
      <c r="E53" s="39"/>
      <c r="F53" s="39"/>
      <c r="G53" s="39"/>
      <c r="H53" s="50" t="s">
        <v>124</v>
      </c>
      <c r="I53" s="61">
        <v>9710</v>
      </c>
      <c r="J53" s="61">
        <v>11913</v>
      </c>
      <c r="K53" s="61">
        <f>K50-K52</f>
        <v>8491</v>
      </c>
      <c r="L53" s="61">
        <f t="shared" ref="L53:N53" si="4">L50-L52</f>
        <v>8656</v>
      </c>
      <c r="M53" s="61">
        <f t="shared" si="4"/>
        <v>6159</v>
      </c>
      <c r="N53" s="61">
        <f t="shared" si="4"/>
        <v>4512</v>
      </c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115"/>
      <c r="Z53" s="115"/>
      <c r="AA53" s="115"/>
      <c r="AB53" s="115"/>
      <c r="AC53" s="115"/>
      <c r="AD53" s="115"/>
    </row>
    <row r="54" spans="1:30" x14ac:dyDescent="0.25">
      <c r="A54" s="11" t="s">
        <v>34</v>
      </c>
      <c r="B54" s="12" t="s">
        <v>30</v>
      </c>
      <c r="C54" s="13"/>
      <c r="D54" s="41" t="s">
        <v>125</v>
      </c>
      <c r="E54" s="35"/>
      <c r="F54" s="35"/>
      <c r="G54" s="35"/>
      <c r="H54" s="48" t="s">
        <v>126</v>
      </c>
      <c r="I54" s="54">
        <f>30381+44879</f>
        <v>75260</v>
      </c>
      <c r="J54" s="54">
        <f>34396+41449</f>
        <v>75845</v>
      </c>
      <c r="K54" s="54">
        <f>34128+44619</f>
        <v>78747</v>
      </c>
      <c r="L54" s="54">
        <v>74185</v>
      </c>
      <c r="M54" s="54">
        <v>83356</v>
      </c>
      <c r="N54" s="54">
        <v>64062</v>
      </c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112"/>
      <c r="Z54" s="112"/>
      <c r="AA54" s="112"/>
      <c r="AB54" s="112"/>
      <c r="AC54" s="112"/>
      <c r="AD54" s="112"/>
    </row>
    <row r="55" spans="1:30" x14ac:dyDescent="0.25">
      <c r="A55" s="14"/>
      <c r="B55" s="15"/>
      <c r="C55" s="16" t="s">
        <v>20</v>
      </c>
      <c r="D55" s="36" t="s">
        <v>121</v>
      </c>
      <c r="E55" s="37"/>
      <c r="F55" s="37"/>
      <c r="G55" s="37"/>
      <c r="H55" s="49" t="s">
        <v>127</v>
      </c>
      <c r="I55" s="55" t="s">
        <v>136</v>
      </c>
      <c r="J55" s="56">
        <v>41449</v>
      </c>
      <c r="K55" s="56">
        <v>44619</v>
      </c>
      <c r="L55" s="56">
        <v>46610</v>
      </c>
      <c r="M55" s="57">
        <v>43745</v>
      </c>
      <c r="N55" s="57">
        <v>42395</v>
      </c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114"/>
      <c r="Z55" s="114"/>
      <c r="AA55" s="114"/>
      <c r="AB55" s="114"/>
      <c r="AC55" s="114"/>
      <c r="AD55" s="114"/>
    </row>
    <row r="56" spans="1:30" x14ac:dyDescent="0.25">
      <c r="A56" s="14"/>
      <c r="B56" s="15"/>
      <c r="C56" s="16" t="s">
        <v>29</v>
      </c>
      <c r="D56" s="38" t="s">
        <v>137</v>
      </c>
      <c r="E56" s="39"/>
      <c r="F56" s="39"/>
      <c r="G56" s="39"/>
      <c r="H56" s="50" t="s">
        <v>128</v>
      </c>
      <c r="I56" s="61">
        <f t="shared" ref="I56:N56" si="5">I54-I55</f>
        <v>30381</v>
      </c>
      <c r="J56" s="61">
        <f t="shared" si="5"/>
        <v>34396</v>
      </c>
      <c r="K56" s="61">
        <f t="shared" si="5"/>
        <v>34128</v>
      </c>
      <c r="L56" s="61">
        <f t="shared" si="5"/>
        <v>27575</v>
      </c>
      <c r="M56" s="61">
        <f t="shared" si="5"/>
        <v>39611</v>
      </c>
      <c r="N56" s="61">
        <f t="shared" si="5"/>
        <v>21667</v>
      </c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115"/>
      <c r="Z56" s="115"/>
      <c r="AA56" s="115"/>
      <c r="AB56" s="115"/>
      <c r="AC56" s="115"/>
      <c r="AD56" s="115"/>
    </row>
    <row r="57" spans="1:30" x14ac:dyDescent="0.25">
      <c r="A57" s="11" t="s">
        <v>52</v>
      </c>
      <c r="B57" s="12"/>
      <c r="C57" s="13"/>
      <c r="D57" s="32" t="s">
        <v>129</v>
      </c>
      <c r="E57" s="33"/>
      <c r="F57" s="33"/>
      <c r="G57" s="33"/>
      <c r="H57" s="47" t="s">
        <v>130</v>
      </c>
      <c r="I57" s="53">
        <v>206</v>
      </c>
      <c r="J57" s="53">
        <v>62</v>
      </c>
      <c r="K57" s="53">
        <v>26</v>
      </c>
      <c r="L57" s="53">
        <v>334</v>
      </c>
      <c r="M57" s="53">
        <v>106</v>
      </c>
      <c r="N57" s="53">
        <v>229</v>
      </c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111"/>
      <c r="Z57" s="111"/>
      <c r="AA57" s="111"/>
      <c r="AB57" s="111"/>
      <c r="AC57" s="111"/>
      <c r="AD57" s="111"/>
    </row>
    <row r="58" spans="1:30" x14ac:dyDescent="0.25">
      <c r="A58" s="14" t="s">
        <v>52</v>
      </c>
      <c r="B58" s="15"/>
      <c r="C58" s="16" t="s">
        <v>17</v>
      </c>
      <c r="D58" s="36" t="s">
        <v>131</v>
      </c>
      <c r="E58" s="37"/>
      <c r="F58" s="37"/>
      <c r="G58" s="37"/>
      <c r="H58" s="49" t="s">
        <v>132</v>
      </c>
      <c r="I58" s="55" t="s">
        <v>138</v>
      </c>
      <c r="J58" s="56">
        <v>52</v>
      </c>
      <c r="K58" s="56">
        <v>19</v>
      </c>
      <c r="L58" s="57">
        <v>331</v>
      </c>
      <c r="M58" s="57">
        <v>104</v>
      </c>
      <c r="N58" s="58">
        <v>228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113"/>
      <c r="Z58" s="113"/>
      <c r="AA58" s="113"/>
      <c r="AB58" s="113"/>
      <c r="AC58" s="113"/>
      <c r="AD58" s="113"/>
    </row>
    <row r="59" spans="1:30" x14ac:dyDescent="0.25">
      <c r="A59" s="23"/>
      <c r="B59" s="24"/>
      <c r="C59" s="42" t="s">
        <v>20</v>
      </c>
      <c r="D59" s="36" t="s">
        <v>133</v>
      </c>
      <c r="E59" s="37"/>
      <c r="F59" s="37"/>
      <c r="G59" s="37"/>
      <c r="H59" s="49" t="s">
        <v>134</v>
      </c>
      <c r="I59" s="55" t="s">
        <v>139</v>
      </c>
      <c r="J59" s="56">
        <v>10</v>
      </c>
      <c r="K59" s="56">
        <v>7</v>
      </c>
      <c r="L59" s="56">
        <v>3</v>
      </c>
      <c r="M59" s="57">
        <v>2</v>
      </c>
      <c r="N59" s="58">
        <v>1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113"/>
      <c r="Z59" s="113"/>
      <c r="AA59" s="113"/>
      <c r="AB59" s="113"/>
      <c r="AC59" s="113"/>
      <c r="AD59" s="113"/>
    </row>
    <row r="62" spans="1:30" x14ac:dyDescent="0.25">
      <c r="Z62" s="105"/>
    </row>
  </sheetData>
  <mergeCells count="44">
    <mergeCell ref="A46:B48"/>
    <mergeCell ref="A53:B53"/>
    <mergeCell ref="I1:N2"/>
    <mergeCell ref="B22:C22"/>
    <mergeCell ref="A24:B26"/>
    <mergeCell ref="A30:B34"/>
    <mergeCell ref="A37:B37"/>
    <mergeCell ref="A40:B40"/>
    <mergeCell ref="A43:C43"/>
    <mergeCell ref="A18:G20"/>
    <mergeCell ref="A21:C21"/>
    <mergeCell ref="D21:G21"/>
    <mergeCell ref="D15:G15"/>
    <mergeCell ref="D16:G16"/>
    <mergeCell ref="D14:G14"/>
    <mergeCell ref="A4:C4"/>
    <mergeCell ref="D4:G4"/>
    <mergeCell ref="B5:C5"/>
    <mergeCell ref="D5:G5"/>
    <mergeCell ref="D8:G8"/>
    <mergeCell ref="B6:C6"/>
    <mergeCell ref="D6:G6"/>
    <mergeCell ref="D7:G7"/>
    <mergeCell ref="D29:G29"/>
    <mergeCell ref="D30:G30"/>
    <mergeCell ref="D26:G26"/>
    <mergeCell ref="O1:S2"/>
    <mergeCell ref="T1:X2"/>
    <mergeCell ref="O18:S19"/>
    <mergeCell ref="T18:X19"/>
    <mergeCell ref="I18:N19"/>
    <mergeCell ref="H2:H3"/>
    <mergeCell ref="A1:G3"/>
    <mergeCell ref="D13:G13"/>
    <mergeCell ref="D11:G11"/>
    <mergeCell ref="D12:G12"/>
    <mergeCell ref="B9:C9"/>
    <mergeCell ref="D9:G9"/>
    <mergeCell ref="D10:G10"/>
    <mergeCell ref="Y1:AD2"/>
    <mergeCell ref="Y18:AD19"/>
    <mergeCell ref="D24:G24"/>
    <mergeCell ref="D25:G25"/>
    <mergeCell ref="D28:G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opLeftCell="A30" workbookViewId="0">
      <selection activeCell="Q3" sqref="Q3"/>
    </sheetView>
  </sheetViews>
  <sheetFormatPr defaultRowHeight="15" x14ac:dyDescent="0.25"/>
  <cols>
    <col min="1" max="1" width="3.7109375" customWidth="1"/>
    <col min="2" max="2" width="4.140625" customWidth="1"/>
    <col min="3" max="3" width="3.42578125" customWidth="1"/>
    <col min="11" max="13" width="10.5703125" customWidth="1"/>
    <col min="17" max="17" width="11.28515625" customWidth="1"/>
    <col min="18" max="18" width="10.42578125" customWidth="1"/>
    <col min="19" max="19" width="10" customWidth="1"/>
    <col min="20" max="20" width="10.5703125" customWidth="1"/>
    <col min="21" max="21" width="11.28515625" customWidth="1"/>
  </cols>
  <sheetData>
    <row r="1" spans="1:21" ht="14.45" customHeight="1" x14ac:dyDescent="0.25">
      <c r="A1" s="222"/>
      <c r="B1" s="222"/>
      <c r="C1" s="222"/>
      <c r="D1" s="222"/>
      <c r="E1" s="222"/>
      <c r="F1" s="222"/>
      <c r="G1" s="222"/>
      <c r="H1" s="222"/>
      <c r="I1" s="222"/>
      <c r="J1" s="72"/>
      <c r="K1" s="186" t="s">
        <v>146</v>
      </c>
      <c r="L1" s="186"/>
      <c r="M1" s="186"/>
      <c r="N1" s="186"/>
      <c r="O1" s="186"/>
      <c r="P1" s="186"/>
      <c r="Q1" s="185" t="s">
        <v>297</v>
      </c>
      <c r="R1" s="185"/>
      <c r="S1" s="185"/>
      <c r="T1" s="185"/>
      <c r="U1" s="185"/>
    </row>
    <row r="2" spans="1:21" x14ac:dyDescent="0.25">
      <c r="A2" s="222"/>
      <c r="B2" s="222"/>
      <c r="C2" s="222"/>
      <c r="D2" s="222"/>
      <c r="E2" s="222"/>
      <c r="F2" s="222"/>
      <c r="G2" s="222"/>
      <c r="H2" s="222"/>
      <c r="I2" s="222"/>
      <c r="J2" s="72"/>
      <c r="K2" s="73">
        <v>2014</v>
      </c>
      <c r="L2" s="73">
        <v>2015</v>
      </c>
      <c r="M2" s="73">
        <v>2016</v>
      </c>
      <c r="N2" s="73">
        <v>2017</v>
      </c>
      <c r="O2" s="73">
        <v>2018</v>
      </c>
      <c r="P2" s="88">
        <v>2019</v>
      </c>
      <c r="Q2" s="51" t="s">
        <v>141</v>
      </c>
      <c r="R2" s="51" t="s">
        <v>142</v>
      </c>
      <c r="S2" s="51" t="s">
        <v>143</v>
      </c>
      <c r="T2" s="51" t="s">
        <v>144</v>
      </c>
      <c r="U2" s="51" t="s">
        <v>145</v>
      </c>
    </row>
    <row r="3" spans="1:21" x14ac:dyDescent="0.25">
      <c r="A3" s="219" t="s">
        <v>24</v>
      </c>
      <c r="B3" s="219"/>
      <c r="C3" s="219"/>
      <c r="D3" s="220" t="s">
        <v>147</v>
      </c>
      <c r="E3" s="220"/>
      <c r="F3" s="220"/>
      <c r="G3" s="220"/>
      <c r="H3" s="220"/>
      <c r="I3" s="221"/>
      <c r="J3" s="117" t="s">
        <v>17</v>
      </c>
      <c r="K3" s="118">
        <v>134959</v>
      </c>
      <c r="L3" s="118">
        <v>101100</v>
      </c>
      <c r="M3" s="118">
        <v>109548</v>
      </c>
      <c r="N3" s="118">
        <v>114721</v>
      </c>
      <c r="O3" s="119">
        <v>118824</v>
      </c>
      <c r="P3" s="119">
        <v>116919</v>
      </c>
      <c r="Q3" s="119"/>
      <c r="R3" s="119"/>
      <c r="S3" s="119"/>
      <c r="T3" s="119"/>
      <c r="U3" s="119"/>
    </row>
    <row r="4" spans="1:21" x14ac:dyDescent="0.25">
      <c r="A4" s="219" t="s">
        <v>30</v>
      </c>
      <c r="B4" s="219"/>
      <c r="C4" s="219"/>
      <c r="D4" s="220" t="s">
        <v>148</v>
      </c>
      <c r="E4" s="220"/>
      <c r="F4" s="220"/>
      <c r="G4" s="220"/>
      <c r="H4" s="220"/>
      <c r="I4" s="221"/>
      <c r="J4" s="117" t="s">
        <v>20</v>
      </c>
      <c r="K4" s="118">
        <v>1259</v>
      </c>
      <c r="L4" s="118">
        <v>649</v>
      </c>
      <c r="M4" s="118">
        <v>324</v>
      </c>
      <c r="N4" s="120">
        <v>1097</v>
      </c>
      <c r="O4" s="119">
        <v>2673</v>
      </c>
      <c r="P4" s="119">
        <v>541</v>
      </c>
      <c r="Q4" s="119"/>
      <c r="R4" s="119"/>
      <c r="S4" s="119"/>
      <c r="T4" s="119"/>
      <c r="U4" s="119"/>
    </row>
    <row r="5" spans="1:21" x14ac:dyDescent="0.25">
      <c r="A5" s="74" t="s">
        <v>18</v>
      </c>
      <c r="B5" s="208"/>
      <c r="C5" s="208"/>
      <c r="D5" s="209" t="s">
        <v>149</v>
      </c>
      <c r="E5" s="209"/>
      <c r="F5" s="209"/>
      <c r="G5" s="209"/>
      <c r="H5" s="209"/>
      <c r="I5" s="210"/>
      <c r="J5" s="121" t="s">
        <v>23</v>
      </c>
      <c r="K5" s="122">
        <f t="shared" ref="K5:M5" si="0">K6+K7+K8</f>
        <v>75811</v>
      </c>
      <c r="L5" s="122">
        <f t="shared" si="0"/>
        <v>73364</v>
      </c>
      <c r="M5" s="122">
        <f t="shared" si="0"/>
        <v>68691</v>
      </c>
      <c r="N5" s="122">
        <f>N6+N7+N8</f>
        <v>62785</v>
      </c>
      <c r="O5" s="122">
        <f>O6+O7+O8</f>
        <v>83069</v>
      </c>
      <c r="P5" s="122">
        <f>P6+P7+P8</f>
        <v>63214</v>
      </c>
      <c r="Q5" s="122"/>
      <c r="R5" s="122"/>
      <c r="S5" s="122"/>
      <c r="T5" s="122"/>
      <c r="U5" s="122"/>
    </row>
    <row r="6" spans="1:21" x14ac:dyDescent="0.25">
      <c r="A6" s="211" t="s">
        <v>150</v>
      </c>
      <c r="B6" s="211"/>
      <c r="C6" s="211"/>
      <c r="D6" s="203" t="s">
        <v>151</v>
      </c>
      <c r="E6" s="203"/>
      <c r="F6" s="203"/>
      <c r="G6" s="203"/>
      <c r="H6" s="203"/>
      <c r="I6" s="204"/>
      <c r="J6" s="123" t="s">
        <v>26</v>
      </c>
      <c r="K6" s="124">
        <v>847</v>
      </c>
      <c r="L6" s="124">
        <v>408</v>
      </c>
      <c r="M6" s="125">
        <v>278</v>
      </c>
      <c r="N6" s="58">
        <v>1026</v>
      </c>
      <c r="O6" s="126">
        <v>2548</v>
      </c>
      <c r="P6" s="126">
        <v>551</v>
      </c>
      <c r="Q6" s="126"/>
      <c r="R6" s="126"/>
      <c r="S6" s="126"/>
      <c r="T6" s="126"/>
      <c r="U6" s="126"/>
    </row>
    <row r="7" spans="1:21" x14ac:dyDescent="0.25">
      <c r="A7" s="75"/>
      <c r="B7" s="76" t="s">
        <v>152</v>
      </c>
      <c r="C7" s="77"/>
      <c r="D7" s="203" t="s">
        <v>153</v>
      </c>
      <c r="E7" s="203"/>
      <c r="F7" s="203"/>
      <c r="G7" s="203"/>
      <c r="H7" s="203"/>
      <c r="I7" s="204"/>
      <c r="J7" s="123" t="s">
        <v>154</v>
      </c>
      <c r="K7" s="124">
        <v>51232</v>
      </c>
      <c r="L7" s="124">
        <v>53968</v>
      </c>
      <c r="M7" s="127">
        <v>49340</v>
      </c>
      <c r="N7" s="58">
        <v>40604</v>
      </c>
      <c r="O7" s="126">
        <v>57828</v>
      </c>
      <c r="P7" s="126">
        <v>40937</v>
      </c>
      <c r="Q7" s="126"/>
      <c r="R7" s="126"/>
      <c r="S7" s="126"/>
      <c r="T7" s="126"/>
      <c r="U7" s="126"/>
    </row>
    <row r="8" spans="1:21" x14ac:dyDescent="0.25">
      <c r="A8" s="75"/>
      <c r="B8" s="76" t="s">
        <v>155</v>
      </c>
      <c r="C8" s="77"/>
      <c r="D8" s="203" t="s">
        <v>156</v>
      </c>
      <c r="E8" s="203"/>
      <c r="F8" s="203"/>
      <c r="G8" s="203"/>
      <c r="H8" s="203"/>
      <c r="I8" s="204"/>
      <c r="J8" s="123" t="s">
        <v>157</v>
      </c>
      <c r="K8" s="124">
        <v>23732</v>
      </c>
      <c r="L8" s="124">
        <v>18988</v>
      </c>
      <c r="M8" s="128">
        <v>19073</v>
      </c>
      <c r="N8" s="58">
        <v>21155</v>
      </c>
      <c r="O8" s="126">
        <v>22693</v>
      </c>
      <c r="P8" s="126">
        <v>21726</v>
      </c>
      <c r="Q8" s="126"/>
      <c r="R8" s="126"/>
      <c r="S8" s="126"/>
      <c r="T8" s="126"/>
      <c r="U8" s="126"/>
    </row>
    <row r="9" spans="1:21" x14ac:dyDescent="0.25">
      <c r="A9" s="74" t="s">
        <v>21</v>
      </c>
      <c r="B9" s="208"/>
      <c r="C9" s="208"/>
      <c r="D9" s="209" t="s">
        <v>158</v>
      </c>
      <c r="E9" s="209"/>
      <c r="F9" s="209"/>
      <c r="G9" s="209"/>
      <c r="H9" s="209"/>
      <c r="I9" s="210"/>
      <c r="J9" s="121" t="s">
        <v>159</v>
      </c>
      <c r="K9" s="129">
        <v>15232</v>
      </c>
      <c r="L9" s="129">
        <v>-15738</v>
      </c>
      <c r="M9" s="129">
        <v>-7091</v>
      </c>
      <c r="N9" s="129">
        <v>3616</v>
      </c>
      <c r="O9" s="129">
        <v>-12282</v>
      </c>
      <c r="P9" s="129">
        <v>7505</v>
      </c>
      <c r="Q9" s="129"/>
      <c r="R9" s="129"/>
      <c r="S9" s="129"/>
      <c r="T9" s="129"/>
      <c r="U9" s="129"/>
    </row>
    <row r="10" spans="1:21" x14ac:dyDescent="0.25">
      <c r="A10" s="78" t="s">
        <v>34</v>
      </c>
      <c r="B10" s="218"/>
      <c r="C10" s="218"/>
      <c r="D10" s="209" t="s">
        <v>160</v>
      </c>
      <c r="E10" s="209"/>
      <c r="F10" s="209"/>
      <c r="G10" s="209"/>
      <c r="H10" s="209"/>
      <c r="I10" s="210"/>
      <c r="J10" s="121" t="s">
        <v>29</v>
      </c>
      <c r="K10" s="129">
        <v>-847</v>
      </c>
      <c r="L10" s="129">
        <v>-252</v>
      </c>
      <c r="M10" s="129">
        <v>-385</v>
      </c>
      <c r="N10" s="129">
        <v>-123</v>
      </c>
      <c r="O10" s="129">
        <v>-148</v>
      </c>
      <c r="P10" s="129">
        <v>-128</v>
      </c>
      <c r="Q10" s="129"/>
      <c r="R10" s="129"/>
      <c r="S10" s="129"/>
      <c r="T10" s="129"/>
      <c r="U10" s="129"/>
    </row>
    <row r="11" spans="1:21" x14ac:dyDescent="0.25">
      <c r="A11" s="74" t="s">
        <v>52</v>
      </c>
      <c r="B11" s="208"/>
      <c r="C11" s="208"/>
      <c r="D11" s="209" t="s">
        <v>161</v>
      </c>
      <c r="E11" s="209"/>
      <c r="F11" s="209"/>
      <c r="G11" s="209"/>
      <c r="H11" s="209"/>
      <c r="I11" s="210"/>
      <c r="J11" s="121" t="s">
        <v>162</v>
      </c>
      <c r="K11" s="130">
        <f t="shared" ref="K11:M11" si="1">K12+K13</f>
        <v>19032</v>
      </c>
      <c r="L11" s="130">
        <f t="shared" si="1"/>
        <v>19467</v>
      </c>
      <c r="M11" s="130">
        <f t="shared" si="1"/>
        <v>19689</v>
      </c>
      <c r="N11" s="130">
        <f>N12+N13</f>
        <v>22817</v>
      </c>
      <c r="O11" s="130">
        <f>O12+O13</f>
        <v>24020</v>
      </c>
      <c r="P11" s="130">
        <f>P12+P13</f>
        <v>24890</v>
      </c>
      <c r="Q11" s="130"/>
      <c r="R11" s="130"/>
      <c r="S11" s="130"/>
      <c r="T11" s="130"/>
      <c r="U11" s="130"/>
    </row>
    <row r="12" spans="1:21" x14ac:dyDescent="0.25">
      <c r="A12" s="75"/>
      <c r="B12" s="76" t="s">
        <v>150</v>
      </c>
      <c r="C12" s="77"/>
      <c r="D12" s="203" t="s">
        <v>163</v>
      </c>
      <c r="E12" s="203"/>
      <c r="F12" s="203"/>
      <c r="G12" s="203"/>
      <c r="H12" s="203"/>
      <c r="I12" s="204"/>
      <c r="J12" s="123" t="s">
        <v>164</v>
      </c>
      <c r="K12" s="124">
        <v>13865</v>
      </c>
      <c r="L12" s="124">
        <v>14096</v>
      </c>
      <c r="M12" s="131">
        <v>14313</v>
      </c>
      <c r="N12" s="126">
        <v>16497</v>
      </c>
      <c r="O12" s="126">
        <v>17289</v>
      </c>
      <c r="P12" s="126">
        <v>18011</v>
      </c>
      <c r="Q12" s="126"/>
      <c r="R12" s="126"/>
      <c r="S12" s="126"/>
      <c r="T12" s="126"/>
      <c r="U12" s="126"/>
    </row>
    <row r="13" spans="1:21" x14ac:dyDescent="0.25">
      <c r="A13" s="75"/>
      <c r="B13" s="76" t="s">
        <v>152</v>
      </c>
      <c r="C13" s="77"/>
      <c r="D13" s="216" t="s">
        <v>165</v>
      </c>
      <c r="E13" s="216"/>
      <c r="F13" s="216"/>
      <c r="G13" s="216"/>
      <c r="H13" s="216"/>
      <c r="I13" s="217"/>
      <c r="J13" s="132" t="s">
        <v>166</v>
      </c>
      <c r="K13" s="133">
        <f t="shared" ref="K13:N13" si="2">K14+K15</f>
        <v>5167</v>
      </c>
      <c r="L13" s="133">
        <f t="shared" si="2"/>
        <v>5371</v>
      </c>
      <c r="M13" s="133">
        <f t="shared" si="2"/>
        <v>5376</v>
      </c>
      <c r="N13" s="133">
        <f t="shared" si="2"/>
        <v>6320</v>
      </c>
      <c r="O13" s="133">
        <f>O14+O15</f>
        <v>6731</v>
      </c>
      <c r="P13" s="133">
        <f>P14+P15</f>
        <v>6879</v>
      </c>
      <c r="Q13" s="133"/>
      <c r="R13" s="133"/>
      <c r="S13" s="133"/>
      <c r="T13" s="133"/>
      <c r="U13" s="133"/>
    </row>
    <row r="14" spans="1:21" x14ac:dyDescent="0.25">
      <c r="A14" s="75"/>
      <c r="B14" s="76" t="s">
        <v>152</v>
      </c>
      <c r="C14" s="77">
        <v>1</v>
      </c>
      <c r="D14" s="203" t="s">
        <v>167</v>
      </c>
      <c r="E14" s="203"/>
      <c r="F14" s="203"/>
      <c r="G14" s="203"/>
      <c r="H14" s="203"/>
      <c r="I14" s="204"/>
      <c r="J14" s="123" t="s">
        <v>168</v>
      </c>
      <c r="K14" s="124">
        <v>4666</v>
      </c>
      <c r="L14" s="124">
        <v>4757</v>
      </c>
      <c r="M14" s="127">
        <v>4762</v>
      </c>
      <c r="N14" s="126">
        <v>5514</v>
      </c>
      <c r="O14" s="126">
        <v>5788</v>
      </c>
      <c r="P14" s="126">
        <v>5992</v>
      </c>
      <c r="Q14" s="126"/>
      <c r="R14" s="126"/>
      <c r="S14" s="126"/>
      <c r="T14" s="126"/>
      <c r="U14" s="126"/>
    </row>
    <row r="15" spans="1:21" x14ac:dyDescent="0.25">
      <c r="A15" s="79"/>
      <c r="B15" s="80" t="s">
        <v>152</v>
      </c>
      <c r="C15" s="81">
        <v>2</v>
      </c>
      <c r="D15" s="203" t="s">
        <v>169</v>
      </c>
      <c r="E15" s="203"/>
      <c r="F15" s="203"/>
      <c r="G15" s="203"/>
      <c r="H15" s="203"/>
      <c r="I15" s="204"/>
      <c r="J15" s="123" t="s">
        <v>170</v>
      </c>
      <c r="K15" s="124">
        <v>501</v>
      </c>
      <c r="L15" s="124">
        <v>614</v>
      </c>
      <c r="M15" s="127">
        <v>614</v>
      </c>
      <c r="N15" s="126">
        <v>806</v>
      </c>
      <c r="O15" s="126">
        <v>943</v>
      </c>
      <c r="P15" s="126">
        <v>887</v>
      </c>
      <c r="Q15" s="126"/>
      <c r="R15" s="126"/>
      <c r="S15" s="126"/>
      <c r="T15" s="126"/>
      <c r="U15" s="126"/>
    </row>
    <row r="16" spans="1:21" x14ac:dyDescent="0.25">
      <c r="A16" s="74" t="s">
        <v>171</v>
      </c>
      <c r="B16" s="208"/>
      <c r="C16" s="208"/>
      <c r="D16" s="209" t="s">
        <v>172</v>
      </c>
      <c r="E16" s="209"/>
      <c r="F16" s="209"/>
      <c r="G16" s="209"/>
      <c r="H16" s="209"/>
      <c r="I16" s="210"/>
      <c r="J16" s="121" t="s">
        <v>32</v>
      </c>
      <c r="K16" s="130">
        <f t="shared" ref="K16:N16" si="3">+K17+K20+K21</f>
        <v>11437</v>
      </c>
      <c r="L16" s="130">
        <f t="shared" si="3"/>
        <v>12316</v>
      </c>
      <c r="M16" s="130">
        <f t="shared" si="3"/>
        <v>14173</v>
      </c>
      <c r="N16" s="130">
        <f t="shared" si="3"/>
        <v>16034</v>
      </c>
      <c r="O16" s="130">
        <f>+O17+O20+O21</f>
        <v>17745</v>
      </c>
      <c r="P16" s="130">
        <f>+P17+P20+P21</f>
        <v>17213</v>
      </c>
      <c r="Q16" s="130"/>
      <c r="R16" s="130"/>
      <c r="S16" s="130"/>
      <c r="T16" s="130"/>
      <c r="U16" s="130"/>
    </row>
    <row r="17" spans="1:21" x14ac:dyDescent="0.25">
      <c r="A17" s="75"/>
      <c r="B17" s="76" t="s">
        <v>150</v>
      </c>
      <c r="C17" s="77"/>
      <c r="D17" s="214" t="s">
        <v>173</v>
      </c>
      <c r="E17" s="214"/>
      <c r="F17" s="214"/>
      <c r="G17" s="214"/>
      <c r="H17" s="214"/>
      <c r="I17" s="215"/>
      <c r="J17" s="132" t="s">
        <v>174</v>
      </c>
      <c r="K17" s="133">
        <f t="shared" ref="K17:M17" si="4">K18+K19</f>
        <v>11437</v>
      </c>
      <c r="L17" s="133">
        <f t="shared" si="4"/>
        <v>12139</v>
      </c>
      <c r="M17" s="133">
        <f t="shared" si="4"/>
        <v>12494</v>
      </c>
      <c r="N17" s="133">
        <f>N18+N19</f>
        <v>14575</v>
      </c>
      <c r="O17" s="133">
        <f>O18+O19</f>
        <v>15458</v>
      </c>
      <c r="P17" s="133">
        <f>P18+P19</f>
        <v>14340</v>
      </c>
      <c r="Q17" s="133"/>
      <c r="R17" s="133"/>
      <c r="S17" s="133"/>
      <c r="T17" s="133"/>
      <c r="U17" s="133"/>
    </row>
    <row r="18" spans="1:21" x14ac:dyDescent="0.25">
      <c r="A18" s="75"/>
      <c r="B18" s="76" t="s">
        <v>150</v>
      </c>
      <c r="C18" s="77">
        <v>1</v>
      </c>
      <c r="D18" s="203" t="s">
        <v>175</v>
      </c>
      <c r="E18" s="203"/>
      <c r="F18" s="203"/>
      <c r="G18" s="203"/>
      <c r="H18" s="203"/>
      <c r="I18" s="204"/>
      <c r="J18" s="123" t="s">
        <v>176</v>
      </c>
      <c r="K18" s="134">
        <v>11437</v>
      </c>
      <c r="L18" s="134">
        <v>12139</v>
      </c>
      <c r="M18" s="134">
        <v>12494</v>
      </c>
      <c r="N18" s="126">
        <v>14973</v>
      </c>
      <c r="O18" s="126">
        <v>15458</v>
      </c>
      <c r="P18" s="58">
        <v>14340</v>
      </c>
      <c r="Q18" s="58"/>
      <c r="R18" s="58"/>
      <c r="S18" s="58"/>
      <c r="T18" s="58"/>
      <c r="U18" s="58"/>
    </row>
    <row r="19" spans="1:21" x14ac:dyDescent="0.25">
      <c r="A19" s="75"/>
      <c r="B19" s="76" t="s">
        <v>150</v>
      </c>
      <c r="C19" s="77">
        <v>2</v>
      </c>
      <c r="D19" s="203" t="s">
        <v>177</v>
      </c>
      <c r="E19" s="203"/>
      <c r="F19" s="203"/>
      <c r="G19" s="203"/>
      <c r="H19" s="203"/>
      <c r="I19" s="204"/>
      <c r="J19" s="123" t="s">
        <v>178</v>
      </c>
      <c r="K19" s="134"/>
      <c r="L19" s="134"/>
      <c r="M19" s="134">
        <v>0</v>
      </c>
      <c r="N19" s="126">
        <v>-398</v>
      </c>
      <c r="O19" s="126"/>
      <c r="P19" s="58"/>
      <c r="Q19" s="58"/>
      <c r="R19" s="58"/>
      <c r="S19" s="58"/>
      <c r="T19" s="58"/>
      <c r="U19" s="58"/>
    </row>
    <row r="20" spans="1:21" x14ac:dyDescent="0.25">
      <c r="A20" s="75"/>
      <c r="B20" s="76" t="s">
        <v>152</v>
      </c>
      <c r="C20" s="77"/>
      <c r="D20" s="203" t="s">
        <v>179</v>
      </c>
      <c r="E20" s="203"/>
      <c r="F20" s="203"/>
      <c r="G20" s="203"/>
      <c r="H20" s="203"/>
      <c r="I20" s="204"/>
      <c r="J20" s="123" t="s">
        <v>180</v>
      </c>
      <c r="K20" s="134">
        <v>0</v>
      </c>
      <c r="L20" s="134">
        <v>46</v>
      </c>
      <c r="M20" s="134">
        <v>1728</v>
      </c>
      <c r="N20" s="126">
        <v>1739</v>
      </c>
      <c r="O20" s="126">
        <v>1643</v>
      </c>
      <c r="P20" s="58">
        <v>2669</v>
      </c>
      <c r="Q20" s="58"/>
      <c r="R20" s="58"/>
      <c r="S20" s="58"/>
      <c r="T20" s="58"/>
      <c r="U20" s="58"/>
    </row>
    <row r="21" spans="1:21" x14ac:dyDescent="0.25">
      <c r="A21" s="79"/>
      <c r="B21" s="80" t="s">
        <v>155</v>
      </c>
      <c r="C21" s="81"/>
      <c r="D21" s="203" t="s">
        <v>181</v>
      </c>
      <c r="E21" s="203"/>
      <c r="F21" s="203"/>
      <c r="G21" s="203"/>
      <c r="H21" s="203"/>
      <c r="I21" s="204"/>
      <c r="J21" s="123" t="s">
        <v>182</v>
      </c>
      <c r="K21" s="134">
        <v>0</v>
      </c>
      <c r="L21" s="134">
        <v>131</v>
      </c>
      <c r="M21" s="134">
        <v>-49</v>
      </c>
      <c r="N21" s="126">
        <v>-280</v>
      </c>
      <c r="O21" s="126">
        <v>644</v>
      </c>
      <c r="P21" s="58">
        <v>204</v>
      </c>
      <c r="Q21" s="58"/>
      <c r="R21" s="58"/>
      <c r="S21" s="58"/>
      <c r="T21" s="58"/>
      <c r="U21" s="58"/>
    </row>
    <row r="22" spans="1:21" x14ac:dyDescent="0.25">
      <c r="A22" s="211" t="s">
        <v>33</v>
      </c>
      <c r="B22" s="211"/>
      <c r="C22" s="211"/>
      <c r="D22" s="212" t="s">
        <v>183</v>
      </c>
      <c r="E22" s="212"/>
      <c r="F22" s="212"/>
      <c r="G22" s="212"/>
      <c r="H22" s="212"/>
      <c r="I22" s="213"/>
      <c r="J22" s="135" t="s">
        <v>184</v>
      </c>
      <c r="K22" s="136">
        <f t="shared" ref="K22:M22" si="5">K23+K24+K25</f>
        <v>1130</v>
      </c>
      <c r="L22" s="136">
        <f t="shared" si="5"/>
        <v>887</v>
      </c>
      <c r="M22" s="136">
        <f t="shared" si="5"/>
        <v>368</v>
      </c>
      <c r="N22" s="136">
        <f>N23+N24+N25</f>
        <v>2015</v>
      </c>
      <c r="O22" s="136">
        <f>O23+O24+O25</f>
        <v>2476</v>
      </c>
      <c r="P22" s="136">
        <f>P23+P24+P25</f>
        <v>2075</v>
      </c>
      <c r="Q22" s="136"/>
      <c r="R22" s="136"/>
      <c r="S22" s="136"/>
      <c r="T22" s="136"/>
      <c r="U22" s="136"/>
    </row>
    <row r="23" spans="1:21" x14ac:dyDescent="0.25">
      <c r="A23" s="75"/>
      <c r="B23" s="76" t="s">
        <v>33</v>
      </c>
      <c r="C23" s="77">
        <v>1</v>
      </c>
      <c r="D23" s="203" t="s">
        <v>185</v>
      </c>
      <c r="E23" s="203"/>
      <c r="F23" s="203"/>
      <c r="G23" s="203"/>
      <c r="H23" s="203"/>
      <c r="I23" s="204"/>
      <c r="J23" s="123" t="s">
        <v>186</v>
      </c>
      <c r="K23" s="137">
        <v>320</v>
      </c>
      <c r="L23" s="137">
        <v>512</v>
      </c>
      <c r="M23" s="137">
        <v>73</v>
      </c>
      <c r="N23" s="126">
        <v>108</v>
      </c>
      <c r="O23" s="126">
        <v>81</v>
      </c>
      <c r="P23" s="58">
        <v>63</v>
      </c>
      <c r="Q23" s="58"/>
      <c r="R23" s="58"/>
      <c r="S23" s="58"/>
      <c r="T23" s="58"/>
      <c r="U23" s="58"/>
    </row>
    <row r="24" spans="1:21" x14ac:dyDescent="0.25">
      <c r="A24" s="75"/>
      <c r="B24" s="82"/>
      <c r="C24" s="77">
        <v>2</v>
      </c>
      <c r="D24" s="203" t="s">
        <v>187</v>
      </c>
      <c r="E24" s="203"/>
      <c r="F24" s="203"/>
      <c r="G24" s="203"/>
      <c r="H24" s="203"/>
      <c r="I24" s="204"/>
      <c r="J24" s="123" t="s">
        <v>188</v>
      </c>
      <c r="K24" s="137">
        <v>52</v>
      </c>
      <c r="L24" s="137">
        <v>50</v>
      </c>
      <c r="M24" s="137">
        <v>27</v>
      </c>
      <c r="N24" s="126">
        <v>714</v>
      </c>
      <c r="O24" s="126">
        <v>803</v>
      </c>
      <c r="P24" s="58">
        <v>698</v>
      </c>
      <c r="Q24" s="58"/>
      <c r="R24" s="58"/>
      <c r="S24" s="58"/>
      <c r="T24" s="58"/>
      <c r="U24" s="58"/>
    </row>
    <row r="25" spans="1:21" x14ac:dyDescent="0.25">
      <c r="A25" s="79"/>
      <c r="B25" s="83"/>
      <c r="C25" s="81">
        <v>3</v>
      </c>
      <c r="D25" s="203" t="s">
        <v>189</v>
      </c>
      <c r="E25" s="203"/>
      <c r="F25" s="203"/>
      <c r="G25" s="203"/>
      <c r="H25" s="203"/>
      <c r="I25" s="204"/>
      <c r="J25" s="123" t="s">
        <v>190</v>
      </c>
      <c r="K25" s="137">
        <v>758</v>
      </c>
      <c r="L25" s="137">
        <v>325</v>
      </c>
      <c r="M25" s="137">
        <v>268</v>
      </c>
      <c r="N25" s="126">
        <v>1193</v>
      </c>
      <c r="O25" s="126">
        <v>1592</v>
      </c>
      <c r="P25" s="58">
        <v>1314</v>
      </c>
      <c r="Q25" s="58"/>
      <c r="R25" s="58"/>
      <c r="S25" s="58"/>
      <c r="T25" s="58"/>
      <c r="U25" s="58"/>
    </row>
    <row r="26" spans="1:21" x14ac:dyDescent="0.25">
      <c r="A26" s="74" t="s">
        <v>191</v>
      </c>
      <c r="B26" s="208"/>
      <c r="C26" s="208"/>
      <c r="D26" s="209" t="s">
        <v>192</v>
      </c>
      <c r="E26" s="209"/>
      <c r="F26" s="209"/>
      <c r="G26" s="209"/>
      <c r="H26" s="209"/>
      <c r="I26" s="210"/>
      <c r="J26" s="121" t="s">
        <v>193</v>
      </c>
      <c r="K26" s="122">
        <f t="shared" ref="K26:M26" si="6">K27+K28+K29+K30+K31</f>
        <v>5721</v>
      </c>
      <c r="L26" s="122">
        <f t="shared" si="6"/>
        <v>2732</v>
      </c>
      <c r="M26" s="122">
        <f t="shared" si="6"/>
        <v>3171</v>
      </c>
      <c r="N26" s="122">
        <f>N27+N28+N29+N30+N31</f>
        <v>3975</v>
      </c>
      <c r="O26" s="122">
        <f>O27+O28+O29+O30+O31</f>
        <v>2864</v>
      </c>
      <c r="P26" s="122">
        <f>P27+P28+P29+P30+P31</f>
        <v>3160</v>
      </c>
      <c r="Q26" s="122"/>
      <c r="R26" s="122"/>
      <c r="S26" s="122"/>
      <c r="T26" s="122"/>
      <c r="U26" s="122"/>
    </row>
    <row r="27" spans="1:21" x14ac:dyDescent="0.25">
      <c r="A27" s="75"/>
      <c r="B27" s="76" t="s">
        <v>150</v>
      </c>
      <c r="C27" s="77"/>
      <c r="D27" s="203" t="s">
        <v>194</v>
      </c>
      <c r="E27" s="203"/>
      <c r="F27" s="203"/>
      <c r="G27" s="203"/>
      <c r="H27" s="203"/>
      <c r="I27" s="204"/>
      <c r="J27" s="123" t="s">
        <v>195</v>
      </c>
      <c r="K27" s="134">
        <v>367</v>
      </c>
      <c r="L27" s="134">
        <v>3080</v>
      </c>
      <c r="M27" s="134">
        <v>48</v>
      </c>
      <c r="N27" s="126">
        <v>142</v>
      </c>
      <c r="O27" s="126"/>
      <c r="P27" s="138"/>
      <c r="Q27" s="138"/>
      <c r="R27" s="138"/>
      <c r="S27" s="138"/>
      <c r="T27" s="138"/>
      <c r="U27" s="138"/>
    </row>
    <row r="28" spans="1:21" x14ac:dyDescent="0.25">
      <c r="A28" s="75"/>
      <c r="B28" s="76" t="s">
        <v>152</v>
      </c>
      <c r="C28" s="77"/>
      <c r="D28" s="203" t="s">
        <v>196</v>
      </c>
      <c r="E28" s="203"/>
      <c r="F28" s="203"/>
      <c r="G28" s="203"/>
      <c r="H28" s="203"/>
      <c r="I28" s="204"/>
      <c r="J28" s="123" t="s">
        <v>197</v>
      </c>
      <c r="K28" s="134">
        <v>218</v>
      </c>
      <c r="L28" s="134">
        <v>105</v>
      </c>
      <c r="M28" s="134">
        <v>137</v>
      </c>
      <c r="N28" s="126">
        <v>473</v>
      </c>
      <c r="O28" s="126">
        <v>689</v>
      </c>
      <c r="P28" s="138">
        <v>450</v>
      </c>
      <c r="Q28" s="138"/>
      <c r="R28" s="138"/>
      <c r="S28" s="138"/>
      <c r="T28" s="138"/>
      <c r="U28" s="138"/>
    </row>
    <row r="29" spans="1:21" x14ac:dyDescent="0.25">
      <c r="A29" s="75"/>
      <c r="B29" s="76" t="s">
        <v>155</v>
      </c>
      <c r="C29" s="77"/>
      <c r="D29" s="203" t="s">
        <v>198</v>
      </c>
      <c r="E29" s="203"/>
      <c r="F29" s="203"/>
      <c r="G29" s="203"/>
      <c r="H29" s="203"/>
      <c r="I29" s="204"/>
      <c r="J29" s="123" t="s">
        <v>199</v>
      </c>
      <c r="K29" s="134">
        <v>1022</v>
      </c>
      <c r="L29" s="134">
        <v>1345</v>
      </c>
      <c r="M29" s="134">
        <v>1394</v>
      </c>
      <c r="N29" s="126">
        <v>1366</v>
      </c>
      <c r="O29" s="126">
        <v>1246</v>
      </c>
      <c r="P29" s="138">
        <v>1728</v>
      </c>
      <c r="Q29" s="138"/>
      <c r="R29" s="138"/>
      <c r="S29" s="138"/>
      <c r="T29" s="138"/>
      <c r="U29" s="138"/>
    </row>
    <row r="30" spans="1:21" x14ac:dyDescent="0.25">
      <c r="A30" s="75"/>
      <c r="B30" s="76" t="s">
        <v>200</v>
      </c>
      <c r="C30" s="77"/>
      <c r="D30" s="203" t="s">
        <v>201</v>
      </c>
      <c r="E30" s="203"/>
      <c r="F30" s="203"/>
      <c r="G30" s="203"/>
      <c r="H30" s="203"/>
      <c r="I30" s="204"/>
      <c r="J30" s="123" t="s">
        <v>202</v>
      </c>
      <c r="K30" s="134">
        <v>3365</v>
      </c>
      <c r="L30" s="134">
        <v>-2580</v>
      </c>
      <c r="M30" s="134">
        <v>801</v>
      </c>
      <c r="N30" s="126">
        <v>145</v>
      </c>
      <c r="O30" s="126">
        <v>-23</v>
      </c>
      <c r="P30" s="138">
        <v>115</v>
      </c>
      <c r="Q30" s="138"/>
      <c r="R30" s="138"/>
      <c r="S30" s="138"/>
      <c r="T30" s="138"/>
      <c r="U30" s="138"/>
    </row>
    <row r="31" spans="1:21" x14ac:dyDescent="0.25">
      <c r="A31" s="75"/>
      <c r="B31" s="76" t="s">
        <v>203</v>
      </c>
      <c r="C31" s="77"/>
      <c r="D31" s="203" t="s">
        <v>204</v>
      </c>
      <c r="E31" s="203"/>
      <c r="F31" s="203"/>
      <c r="G31" s="203"/>
      <c r="H31" s="203"/>
      <c r="I31" s="204"/>
      <c r="J31" s="123" t="s">
        <v>139</v>
      </c>
      <c r="K31" s="134">
        <v>749</v>
      </c>
      <c r="L31" s="134">
        <v>782</v>
      </c>
      <c r="M31" s="134">
        <v>791</v>
      </c>
      <c r="N31" s="126">
        <v>1849</v>
      </c>
      <c r="O31" s="126">
        <v>952</v>
      </c>
      <c r="P31" s="138">
        <v>867</v>
      </c>
      <c r="Q31" s="138"/>
      <c r="R31" s="138"/>
      <c r="S31" s="138"/>
      <c r="T31" s="138"/>
      <c r="U31" s="138"/>
    </row>
    <row r="32" spans="1:21" x14ac:dyDescent="0.25">
      <c r="A32" s="205" t="s">
        <v>205</v>
      </c>
      <c r="B32" s="205"/>
      <c r="C32" s="205"/>
      <c r="D32" s="206" t="s">
        <v>206</v>
      </c>
      <c r="E32" s="206"/>
      <c r="F32" s="206"/>
      <c r="G32" s="206"/>
      <c r="H32" s="206"/>
      <c r="I32" s="207"/>
      <c r="J32" s="139" t="s">
        <v>207</v>
      </c>
      <c r="K32" s="140">
        <f t="shared" ref="K32:O32" si="7">+K3+K4-K5-K9-K10-K11-K16+K22-K26</f>
        <v>10962</v>
      </c>
      <c r="L32" s="140">
        <f t="shared" si="7"/>
        <v>10747</v>
      </c>
      <c r="M32" s="140">
        <f t="shared" si="7"/>
        <v>11992</v>
      </c>
      <c r="N32" s="140">
        <f t="shared" si="7"/>
        <v>8729</v>
      </c>
      <c r="O32" s="140">
        <f t="shared" si="7"/>
        <v>8705</v>
      </c>
      <c r="P32" s="140">
        <f>+P3+P4-P5-P9-P10-P11-P16+P22-P26</f>
        <v>3681</v>
      </c>
      <c r="Q32" s="140"/>
      <c r="R32" s="140"/>
      <c r="S32" s="140"/>
      <c r="T32" s="140"/>
      <c r="U32" s="140"/>
    </row>
    <row r="33" spans="1:21" x14ac:dyDescent="0.25">
      <c r="A33" s="187" t="s">
        <v>49</v>
      </c>
      <c r="B33" s="187"/>
      <c r="C33" s="187"/>
      <c r="D33" s="200" t="s">
        <v>208</v>
      </c>
      <c r="E33" s="200"/>
      <c r="F33" s="200"/>
      <c r="G33" s="200"/>
      <c r="H33" s="200"/>
      <c r="I33" s="201"/>
      <c r="J33" s="141" t="s">
        <v>209</v>
      </c>
      <c r="K33" s="142">
        <f t="shared" ref="K33:M33" si="8">K34+K35</f>
        <v>0</v>
      </c>
      <c r="L33" s="142">
        <f t="shared" si="8"/>
        <v>0</v>
      </c>
      <c r="M33" s="142">
        <f t="shared" si="8"/>
        <v>200</v>
      </c>
      <c r="N33" s="142">
        <f>N34+N35</f>
        <v>0</v>
      </c>
      <c r="O33" s="142">
        <f>O34+O35</f>
        <v>0</v>
      </c>
      <c r="P33" s="142">
        <f>P34+P35</f>
        <v>0</v>
      </c>
      <c r="Q33" s="142"/>
      <c r="R33" s="142"/>
      <c r="S33" s="142"/>
      <c r="T33" s="142"/>
      <c r="U33" s="142"/>
    </row>
    <row r="34" spans="1:21" x14ac:dyDescent="0.25">
      <c r="A34" s="11"/>
      <c r="B34" s="12" t="s">
        <v>49</v>
      </c>
      <c r="C34" s="84">
        <v>1</v>
      </c>
      <c r="D34" s="198" t="s">
        <v>210</v>
      </c>
      <c r="E34" s="198"/>
      <c r="F34" s="198"/>
      <c r="G34" s="198"/>
      <c r="H34" s="198"/>
      <c r="I34" s="199"/>
      <c r="J34" s="123" t="s">
        <v>211</v>
      </c>
      <c r="K34" s="123"/>
      <c r="L34" s="123"/>
      <c r="M34" s="143" t="s">
        <v>266</v>
      </c>
      <c r="N34" s="126"/>
      <c r="O34" s="126"/>
      <c r="P34" s="58"/>
      <c r="Q34" s="58"/>
      <c r="R34" s="58"/>
      <c r="S34" s="58"/>
      <c r="T34" s="58"/>
      <c r="U34" s="58"/>
    </row>
    <row r="35" spans="1:21" x14ac:dyDescent="0.25">
      <c r="A35" s="17"/>
      <c r="B35" s="45"/>
      <c r="C35" s="85">
        <v>2</v>
      </c>
      <c r="D35" s="198" t="s">
        <v>212</v>
      </c>
      <c r="E35" s="198"/>
      <c r="F35" s="198"/>
      <c r="G35" s="198"/>
      <c r="H35" s="198"/>
      <c r="I35" s="199"/>
      <c r="J35" s="123" t="s">
        <v>213</v>
      </c>
      <c r="K35" s="123"/>
      <c r="L35" s="123"/>
      <c r="M35" s="123"/>
      <c r="N35" s="126"/>
      <c r="O35" s="126"/>
      <c r="P35" s="58"/>
      <c r="Q35" s="58"/>
      <c r="R35" s="58"/>
      <c r="S35" s="58"/>
      <c r="T35" s="58"/>
      <c r="U35" s="58"/>
    </row>
    <row r="36" spans="1:21" x14ac:dyDescent="0.25">
      <c r="A36" s="10" t="s">
        <v>214</v>
      </c>
      <c r="B36" s="22"/>
      <c r="C36" s="86"/>
      <c r="D36" s="196" t="s">
        <v>215</v>
      </c>
      <c r="E36" s="196"/>
      <c r="F36" s="196"/>
      <c r="G36" s="196"/>
      <c r="H36" s="196"/>
      <c r="I36" s="197"/>
      <c r="J36" s="121" t="s">
        <v>216</v>
      </c>
      <c r="K36" s="144">
        <v>0</v>
      </c>
      <c r="L36" s="144">
        <v>0</v>
      </c>
      <c r="M36" s="144">
        <v>200</v>
      </c>
      <c r="N36" s="144">
        <v>0</v>
      </c>
      <c r="O36" s="144">
        <v>0</v>
      </c>
      <c r="P36" s="144">
        <v>0</v>
      </c>
      <c r="Q36" s="144"/>
      <c r="R36" s="144"/>
      <c r="S36" s="144"/>
      <c r="T36" s="144"/>
      <c r="U36" s="144"/>
    </row>
    <row r="37" spans="1:21" x14ac:dyDescent="0.25">
      <c r="A37" s="11"/>
      <c r="B37" s="12" t="s">
        <v>96</v>
      </c>
      <c r="C37" s="84"/>
      <c r="D37" s="200" t="s">
        <v>217</v>
      </c>
      <c r="E37" s="200"/>
      <c r="F37" s="200"/>
      <c r="G37" s="200"/>
      <c r="H37" s="200"/>
      <c r="I37" s="201"/>
      <c r="J37" s="141" t="s">
        <v>218</v>
      </c>
      <c r="K37" s="142">
        <f t="shared" ref="K37:M37" si="9">K38+K39</f>
        <v>0</v>
      </c>
      <c r="L37" s="142">
        <f t="shared" si="9"/>
        <v>0</v>
      </c>
      <c r="M37" s="142">
        <f t="shared" si="9"/>
        <v>0</v>
      </c>
      <c r="N37" s="142">
        <f>N38+N39</f>
        <v>0</v>
      </c>
      <c r="O37" s="142">
        <f>O38+O39</f>
        <v>0</v>
      </c>
      <c r="P37" s="142">
        <f>P38+P39</f>
        <v>0</v>
      </c>
      <c r="Q37" s="142"/>
      <c r="R37" s="142"/>
      <c r="S37" s="142"/>
      <c r="T37" s="142"/>
      <c r="U37" s="142"/>
    </row>
    <row r="38" spans="1:21" x14ac:dyDescent="0.25">
      <c r="A38" s="21"/>
      <c r="B38" s="44" t="s">
        <v>96</v>
      </c>
      <c r="C38" s="87">
        <v>1</v>
      </c>
      <c r="D38" s="198" t="s">
        <v>219</v>
      </c>
      <c r="E38" s="198"/>
      <c r="F38" s="198"/>
      <c r="G38" s="198"/>
      <c r="H38" s="198"/>
      <c r="I38" s="199"/>
      <c r="J38" s="123" t="s">
        <v>220</v>
      </c>
      <c r="K38" s="123"/>
      <c r="L38" s="123"/>
      <c r="M38" s="143" t="s">
        <v>221</v>
      </c>
      <c r="N38" s="126">
        <v>0</v>
      </c>
      <c r="O38" s="126">
        <v>0</v>
      </c>
      <c r="P38" s="126">
        <v>0</v>
      </c>
      <c r="Q38" s="126"/>
      <c r="R38" s="126"/>
      <c r="S38" s="126"/>
      <c r="T38" s="126"/>
      <c r="U38" s="126"/>
    </row>
    <row r="39" spans="1:21" x14ac:dyDescent="0.25">
      <c r="A39" s="17"/>
      <c r="B39" s="45"/>
      <c r="C39" s="85">
        <v>2</v>
      </c>
      <c r="D39" s="198" t="s">
        <v>222</v>
      </c>
      <c r="E39" s="198"/>
      <c r="F39" s="198"/>
      <c r="G39" s="198"/>
      <c r="H39" s="198"/>
      <c r="I39" s="199"/>
      <c r="J39" s="123" t="s">
        <v>36</v>
      </c>
      <c r="K39" s="123"/>
      <c r="L39" s="123"/>
      <c r="M39" s="123"/>
      <c r="N39" s="126">
        <v>0</v>
      </c>
      <c r="O39" s="126">
        <v>0</v>
      </c>
      <c r="P39" s="126">
        <v>0</v>
      </c>
      <c r="Q39" s="126"/>
      <c r="R39" s="126"/>
      <c r="S39" s="126"/>
      <c r="T39" s="126"/>
      <c r="U39" s="126"/>
    </row>
    <row r="40" spans="1:21" x14ac:dyDescent="0.25">
      <c r="A40" s="10" t="s">
        <v>223</v>
      </c>
      <c r="B40" s="22"/>
      <c r="C40" s="86"/>
      <c r="D40" s="196" t="s">
        <v>224</v>
      </c>
      <c r="E40" s="196"/>
      <c r="F40" s="196"/>
      <c r="G40" s="196"/>
      <c r="H40" s="196"/>
      <c r="I40" s="197"/>
      <c r="J40" s="121" t="s">
        <v>38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/>
      <c r="R40" s="144"/>
      <c r="S40" s="144"/>
      <c r="T40" s="144"/>
      <c r="U40" s="144"/>
    </row>
    <row r="41" spans="1:21" x14ac:dyDescent="0.25">
      <c r="A41" s="11"/>
      <c r="B41" s="12" t="s">
        <v>99</v>
      </c>
      <c r="C41" s="84"/>
      <c r="D41" s="200" t="s">
        <v>225</v>
      </c>
      <c r="E41" s="200"/>
      <c r="F41" s="200"/>
      <c r="G41" s="200"/>
      <c r="H41" s="200"/>
      <c r="I41" s="201"/>
      <c r="J41" s="141" t="s">
        <v>226</v>
      </c>
      <c r="K41" s="142">
        <f t="shared" ref="K41:M41" si="10">K42+K43</f>
        <v>0</v>
      </c>
      <c r="L41" s="142">
        <f t="shared" si="10"/>
        <v>0</v>
      </c>
      <c r="M41" s="142">
        <f t="shared" si="10"/>
        <v>3</v>
      </c>
      <c r="N41" s="142">
        <f>N42+N43</f>
        <v>177</v>
      </c>
      <c r="O41" s="142">
        <f>O42+O43</f>
        <v>176</v>
      </c>
      <c r="P41" s="142">
        <f>P42+P43</f>
        <v>122</v>
      </c>
      <c r="Q41" s="142"/>
      <c r="R41" s="142"/>
      <c r="S41" s="142"/>
      <c r="T41" s="142"/>
      <c r="U41" s="142"/>
    </row>
    <row r="42" spans="1:21" x14ac:dyDescent="0.25">
      <c r="A42" s="21"/>
      <c r="B42" s="44" t="s">
        <v>99</v>
      </c>
      <c r="C42" s="87">
        <v>1</v>
      </c>
      <c r="D42" s="198" t="s">
        <v>227</v>
      </c>
      <c r="E42" s="198"/>
      <c r="F42" s="198"/>
      <c r="G42" s="198"/>
      <c r="H42" s="198"/>
      <c r="I42" s="199"/>
      <c r="J42" s="123" t="s">
        <v>228</v>
      </c>
      <c r="K42" s="123"/>
      <c r="L42" s="123"/>
      <c r="M42" s="143"/>
      <c r="N42" s="126"/>
      <c r="O42" s="126"/>
      <c r="P42" s="126"/>
      <c r="Q42" s="126"/>
      <c r="R42" s="126"/>
      <c r="S42" s="126"/>
      <c r="T42" s="126"/>
      <c r="U42" s="126"/>
    </row>
    <row r="43" spans="1:21" x14ac:dyDescent="0.25">
      <c r="A43" s="17"/>
      <c r="B43" s="45"/>
      <c r="C43" s="85">
        <v>2</v>
      </c>
      <c r="D43" s="198" t="s">
        <v>229</v>
      </c>
      <c r="E43" s="198"/>
      <c r="F43" s="198"/>
      <c r="G43" s="198"/>
      <c r="H43" s="198"/>
      <c r="I43" s="199"/>
      <c r="J43" s="123" t="s">
        <v>230</v>
      </c>
      <c r="K43" s="123"/>
      <c r="L43" s="123"/>
      <c r="M43" s="143" t="s">
        <v>23</v>
      </c>
      <c r="N43" s="126">
        <v>177</v>
      </c>
      <c r="O43" s="126">
        <v>176</v>
      </c>
      <c r="P43" s="126">
        <v>122</v>
      </c>
      <c r="Q43" s="126"/>
      <c r="R43" s="126"/>
      <c r="S43" s="126"/>
      <c r="T43" s="126"/>
      <c r="U43" s="126"/>
    </row>
    <row r="44" spans="1:21" x14ac:dyDescent="0.25">
      <c r="A44" s="10" t="s">
        <v>24</v>
      </c>
      <c r="B44" s="22"/>
      <c r="C44" s="86"/>
      <c r="D44" s="196" t="s">
        <v>231</v>
      </c>
      <c r="E44" s="196"/>
      <c r="F44" s="196"/>
      <c r="G44" s="196"/>
      <c r="H44" s="196"/>
      <c r="I44" s="197"/>
      <c r="J44" s="121" t="s">
        <v>232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/>
      <c r="R44" s="144"/>
      <c r="S44" s="144"/>
      <c r="T44" s="144"/>
      <c r="U44" s="144"/>
    </row>
    <row r="45" spans="1:21" x14ac:dyDescent="0.25">
      <c r="A45" s="11" t="s">
        <v>233</v>
      </c>
      <c r="B45" s="12"/>
      <c r="C45" s="84"/>
      <c r="D45" s="196" t="s">
        <v>234</v>
      </c>
      <c r="E45" s="196"/>
      <c r="F45" s="196"/>
      <c r="G45" s="196"/>
      <c r="H45" s="196"/>
      <c r="I45" s="197"/>
      <c r="J45" s="121" t="s">
        <v>235</v>
      </c>
      <c r="K45" s="130">
        <f t="shared" ref="K45:M45" si="11">K46+K47</f>
        <v>1724</v>
      </c>
      <c r="L45" s="130">
        <f t="shared" si="11"/>
        <v>1517</v>
      </c>
      <c r="M45" s="130">
        <f t="shared" si="11"/>
        <v>1355</v>
      </c>
      <c r="N45" s="130">
        <f>N46+N47</f>
        <v>1102</v>
      </c>
      <c r="O45" s="130">
        <f>O46+O47</f>
        <v>1420</v>
      </c>
      <c r="P45" s="130">
        <f>P46+P47</f>
        <v>1811</v>
      </c>
      <c r="Q45" s="130"/>
      <c r="R45" s="130"/>
      <c r="S45" s="130"/>
      <c r="T45" s="130"/>
      <c r="U45" s="130"/>
    </row>
    <row r="46" spans="1:21" x14ac:dyDescent="0.25">
      <c r="A46" s="21"/>
      <c r="B46" s="44" t="s">
        <v>150</v>
      </c>
      <c r="C46" s="87"/>
      <c r="D46" s="198" t="s">
        <v>236</v>
      </c>
      <c r="E46" s="198"/>
      <c r="F46" s="198"/>
      <c r="G46" s="198"/>
      <c r="H46" s="198"/>
      <c r="I46" s="199"/>
      <c r="J46" s="123" t="s">
        <v>237</v>
      </c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</row>
    <row r="47" spans="1:21" x14ac:dyDescent="0.25">
      <c r="A47" s="17"/>
      <c r="B47" s="45" t="s">
        <v>152</v>
      </c>
      <c r="C47" s="85"/>
      <c r="D47" s="198" t="s">
        <v>238</v>
      </c>
      <c r="E47" s="198"/>
      <c r="F47" s="198"/>
      <c r="G47" s="198"/>
      <c r="H47" s="198"/>
      <c r="I47" s="199"/>
      <c r="J47" s="123" t="s">
        <v>239</v>
      </c>
      <c r="K47" s="134">
        <v>1724</v>
      </c>
      <c r="L47" s="134">
        <v>1517</v>
      </c>
      <c r="M47" s="145">
        <v>1355</v>
      </c>
      <c r="N47" s="145">
        <v>1102</v>
      </c>
      <c r="O47" s="145">
        <v>1420</v>
      </c>
      <c r="P47" s="134">
        <v>1811</v>
      </c>
      <c r="Q47" s="134"/>
      <c r="R47" s="134"/>
      <c r="S47" s="134"/>
      <c r="T47" s="134"/>
      <c r="U47" s="134"/>
    </row>
    <row r="48" spans="1:21" x14ac:dyDescent="0.25">
      <c r="A48" s="187" t="s">
        <v>240</v>
      </c>
      <c r="B48" s="187"/>
      <c r="C48" s="187"/>
      <c r="D48" s="200" t="s">
        <v>241</v>
      </c>
      <c r="E48" s="200"/>
      <c r="F48" s="200"/>
      <c r="G48" s="200"/>
      <c r="H48" s="200"/>
      <c r="I48" s="201"/>
      <c r="J48" s="141" t="s">
        <v>40</v>
      </c>
      <c r="K48" s="146">
        <v>6</v>
      </c>
      <c r="L48" s="146">
        <v>77</v>
      </c>
      <c r="M48" s="146">
        <v>22</v>
      </c>
      <c r="N48" s="146">
        <v>388</v>
      </c>
      <c r="O48" s="146">
        <v>33</v>
      </c>
      <c r="P48" s="146">
        <v>22</v>
      </c>
      <c r="Q48" s="146"/>
      <c r="R48" s="146"/>
      <c r="S48" s="146"/>
      <c r="T48" s="146"/>
      <c r="U48" s="146"/>
    </row>
    <row r="49" spans="1:21" x14ac:dyDescent="0.25">
      <c r="A49" s="10" t="s">
        <v>242</v>
      </c>
      <c r="B49" s="190"/>
      <c r="C49" s="190"/>
      <c r="D49" s="196" t="s">
        <v>243</v>
      </c>
      <c r="E49" s="196"/>
      <c r="F49" s="196"/>
      <c r="G49" s="196"/>
      <c r="H49" s="196"/>
      <c r="I49" s="197"/>
      <c r="J49" s="121" t="s">
        <v>42</v>
      </c>
      <c r="K49" s="147">
        <v>400</v>
      </c>
      <c r="L49" s="147">
        <v>207</v>
      </c>
      <c r="M49" s="147">
        <v>298</v>
      </c>
      <c r="N49" s="148">
        <v>211</v>
      </c>
      <c r="O49" s="148">
        <v>263</v>
      </c>
      <c r="P49" s="148">
        <v>316</v>
      </c>
      <c r="Q49" s="148"/>
      <c r="R49" s="148"/>
      <c r="S49" s="148"/>
      <c r="T49" s="148"/>
      <c r="U49" s="148"/>
    </row>
    <row r="50" spans="1:21" x14ac:dyDescent="0.25">
      <c r="A50" s="202" t="s">
        <v>205</v>
      </c>
      <c r="B50" s="202"/>
      <c r="C50" s="202"/>
      <c r="D50" s="188" t="s">
        <v>244</v>
      </c>
      <c r="E50" s="188"/>
      <c r="F50" s="188"/>
      <c r="G50" s="188"/>
      <c r="H50" s="188"/>
      <c r="I50" s="189"/>
      <c r="J50" s="139" t="s">
        <v>245</v>
      </c>
      <c r="K50" s="140">
        <f t="shared" ref="K50:M50" si="12">+K33+K37+K41+K48-K36-K40-K44-K45-K49</f>
        <v>-2118</v>
      </c>
      <c r="L50" s="140">
        <f t="shared" si="12"/>
        <v>-1647</v>
      </c>
      <c r="M50" s="140">
        <f t="shared" si="12"/>
        <v>-1628</v>
      </c>
      <c r="N50" s="140">
        <f>+N33+N37+N41+N48-N36-N40-N44-N45-N49</f>
        <v>-748</v>
      </c>
      <c r="O50" s="140">
        <f>+O33+O37+O41+O48-O36-O40-O44-O45-O49</f>
        <v>-1474</v>
      </c>
      <c r="P50" s="140">
        <f>+P33+P37+P41+P48-P36-P40-P44-P45-P49</f>
        <v>-1983</v>
      </c>
      <c r="Q50" s="140"/>
      <c r="R50" s="140"/>
      <c r="S50" s="140"/>
      <c r="T50" s="140"/>
      <c r="U50" s="140"/>
    </row>
    <row r="51" spans="1:21" x14ac:dyDescent="0.25">
      <c r="A51" s="194" t="s">
        <v>246</v>
      </c>
      <c r="B51" s="194"/>
      <c r="C51" s="194"/>
      <c r="D51" s="188" t="s">
        <v>247</v>
      </c>
      <c r="E51" s="188"/>
      <c r="F51" s="188"/>
      <c r="G51" s="188"/>
      <c r="H51" s="188"/>
      <c r="I51" s="189"/>
      <c r="J51" s="139" t="s">
        <v>248</v>
      </c>
      <c r="K51" s="140">
        <f t="shared" ref="K51:M51" si="13">+K32+K50</f>
        <v>8844</v>
      </c>
      <c r="L51" s="140">
        <f t="shared" si="13"/>
        <v>9100</v>
      </c>
      <c r="M51" s="140">
        <f t="shared" si="13"/>
        <v>10364</v>
      </c>
      <c r="N51" s="140">
        <f>+N32+N50</f>
        <v>7981</v>
      </c>
      <c r="O51" s="140">
        <f>+O32+O50</f>
        <v>7231</v>
      </c>
      <c r="P51" s="140">
        <f>+P32+P50</f>
        <v>1698</v>
      </c>
      <c r="Q51" s="140"/>
      <c r="R51" s="140"/>
      <c r="S51" s="140"/>
      <c r="T51" s="140"/>
      <c r="U51" s="140"/>
    </row>
    <row r="52" spans="1:21" x14ac:dyDescent="0.25">
      <c r="A52" s="11" t="s">
        <v>249</v>
      </c>
      <c r="B52" s="195"/>
      <c r="C52" s="195"/>
      <c r="D52" s="196" t="s">
        <v>250</v>
      </c>
      <c r="E52" s="196"/>
      <c r="F52" s="196"/>
      <c r="G52" s="196"/>
      <c r="H52" s="196"/>
      <c r="I52" s="197"/>
      <c r="J52" s="121" t="s">
        <v>251</v>
      </c>
      <c r="K52" s="130">
        <f t="shared" ref="K52:M52" si="14">K53+K54</f>
        <v>1747</v>
      </c>
      <c r="L52" s="130">
        <f t="shared" si="14"/>
        <v>1664</v>
      </c>
      <c r="M52" s="130">
        <f t="shared" si="14"/>
        <v>2062</v>
      </c>
      <c r="N52" s="130">
        <f>N53+N54</f>
        <v>1663</v>
      </c>
      <c r="O52" s="130">
        <f>O53+O54</f>
        <v>1458</v>
      </c>
      <c r="P52" s="130">
        <f>P53+P54</f>
        <v>446</v>
      </c>
      <c r="Q52" s="130"/>
      <c r="R52" s="130"/>
      <c r="S52" s="130"/>
      <c r="T52" s="130"/>
      <c r="U52" s="130"/>
    </row>
    <row r="53" spans="1:21" x14ac:dyDescent="0.25">
      <c r="A53" s="21"/>
      <c r="B53" s="44" t="s">
        <v>150</v>
      </c>
      <c r="C53" s="87"/>
      <c r="D53" s="198" t="s">
        <v>252</v>
      </c>
      <c r="E53" s="198"/>
      <c r="F53" s="198"/>
      <c r="G53" s="198"/>
      <c r="H53" s="198"/>
      <c r="I53" s="199"/>
      <c r="J53" s="123" t="s">
        <v>253</v>
      </c>
      <c r="K53" s="134">
        <v>2125</v>
      </c>
      <c r="L53" s="134">
        <v>2543</v>
      </c>
      <c r="M53" s="134">
        <v>3453</v>
      </c>
      <c r="N53" s="126">
        <v>2838</v>
      </c>
      <c r="O53" s="126">
        <v>2744</v>
      </c>
      <c r="P53" s="126">
        <v>1541</v>
      </c>
      <c r="Q53" s="126"/>
      <c r="R53" s="126"/>
      <c r="S53" s="126"/>
      <c r="T53" s="126"/>
      <c r="U53" s="126"/>
    </row>
    <row r="54" spans="1:21" x14ac:dyDescent="0.25">
      <c r="A54" s="17"/>
      <c r="B54" s="45" t="s">
        <v>152</v>
      </c>
      <c r="C54" s="85"/>
      <c r="D54" s="198" t="s">
        <v>254</v>
      </c>
      <c r="E54" s="198"/>
      <c r="F54" s="198"/>
      <c r="G54" s="198"/>
      <c r="H54" s="198"/>
      <c r="I54" s="199"/>
      <c r="J54" s="123" t="s">
        <v>255</v>
      </c>
      <c r="K54" s="134">
        <v>-378</v>
      </c>
      <c r="L54" s="134">
        <v>-879</v>
      </c>
      <c r="M54" s="134">
        <v>-1391</v>
      </c>
      <c r="N54" s="126">
        <v>-1175</v>
      </c>
      <c r="O54" s="126">
        <v>-1286</v>
      </c>
      <c r="P54" s="126">
        <v>-1095</v>
      </c>
      <c r="Q54" s="126"/>
      <c r="R54" s="126"/>
      <c r="S54" s="126"/>
      <c r="T54" s="126"/>
      <c r="U54" s="126"/>
    </row>
    <row r="55" spans="1:21" x14ac:dyDescent="0.25">
      <c r="A55" s="187" t="s">
        <v>246</v>
      </c>
      <c r="B55" s="187"/>
      <c r="C55" s="187"/>
      <c r="D55" s="188" t="s">
        <v>256</v>
      </c>
      <c r="E55" s="188"/>
      <c r="F55" s="188"/>
      <c r="G55" s="188"/>
      <c r="H55" s="188"/>
      <c r="I55" s="189"/>
      <c r="J55" s="139" t="s">
        <v>257</v>
      </c>
      <c r="K55" s="140">
        <f t="shared" ref="K55:M55" si="15">+K51-K52</f>
        <v>7097</v>
      </c>
      <c r="L55" s="140">
        <f t="shared" si="15"/>
        <v>7436</v>
      </c>
      <c r="M55" s="140">
        <f t="shared" si="15"/>
        <v>8302</v>
      </c>
      <c r="N55" s="140">
        <f>+N51-N52</f>
        <v>6318</v>
      </c>
      <c r="O55" s="140">
        <f>+O51-O52</f>
        <v>5773</v>
      </c>
      <c r="P55" s="140">
        <f>+P51-P52</f>
        <v>1252</v>
      </c>
      <c r="Q55" s="140"/>
      <c r="R55" s="140"/>
      <c r="S55" s="140"/>
      <c r="T55" s="140"/>
      <c r="U55" s="140"/>
    </row>
    <row r="56" spans="1:21" x14ac:dyDescent="0.25">
      <c r="A56" s="10" t="s">
        <v>258</v>
      </c>
      <c r="B56" s="190"/>
      <c r="C56" s="190"/>
      <c r="D56" s="191" t="s">
        <v>259</v>
      </c>
      <c r="E56" s="191"/>
      <c r="F56" s="191"/>
      <c r="G56" s="191"/>
      <c r="H56" s="191"/>
      <c r="I56" s="192"/>
      <c r="J56" s="121" t="s">
        <v>260</v>
      </c>
      <c r="K56" s="121"/>
      <c r="L56" s="121"/>
      <c r="M56" s="121"/>
      <c r="N56" s="149"/>
      <c r="O56" s="149"/>
      <c r="P56" s="149"/>
      <c r="Q56" s="149"/>
      <c r="R56" s="149"/>
      <c r="S56" s="149"/>
      <c r="T56" s="149"/>
      <c r="U56" s="149"/>
    </row>
    <row r="57" spans="1:21" x14ac:dyDescent="0.25">
      <c r="A57" s="193" t="s">
        <v>261</v>
      </c>
      <c r="B57" s="193"/>
      <c r="C57" s="193"/>
      <c r="D57" s="188" t="s">
        <v>262</v>
      </c>
      <c r="E57" s="188"/>
      <c r="F57" s="188"/>
      <c r="G57" s="188"/>
      <c r="H57" s="188"/>
      <c r="I57" s="189"/>
      <c r="J57" s="139" t="s">
        <v>263</v>
      </c>
      <c r="K57" s="140">
        <f t="shared" ref="K57:M57" si="16">+K55-K56</f>
        <v>7097</v>
      </c>
      <c r="L57" s="140">
        <f t="shared" si="16"/>
        <v>7436</v>
      </c>
      <c r="M57" s="140">
        <f t="shared" si="16"/>
        <v>8302</v>
      </c>
      <c r="N57" s="140">
        <f>+N55-N56</f>
        <v>6318</v>
      </c>
      <c r="O57" s="140">
        <f>+O55-O56</f>
        <v>5773</v>
      </c>
      <c r="P57" s="140">
        <f>+P55-P56</f>
        <v>1252</v>
      </c>
      <c r="Q57" s="140"/>
      <c r="R57" s="140"/>
      <c r="S57" s="140"/>
      <c r="T57" s="140"/>
      <c r="U57" s="140"/>
    </row>
    <row r="58" spans="1:21" x14ac:dyDescent="0.25">
      <c r="A58" s="179" t="s">
        <v>205</v>
      </c>
      <c r="B58" s="179"/>
      <c r="C58" s="179"/>
      <c r="D58" s="183" t="s">
        <v>264</v>
      </c>
      <c r="E58" s="183"/>
      <c r="F58" s="183"/>
      <c r="G58" s="183"/>
      <c r="H58" s="183"/>
      <c r="I58" s="184"/>
      <c r="J58" s="139" t="s">
        <v>265</v>
      </c>
      <c r="K58" s="140">
        <f t="shared" ref="K58:O58" si="17">+K3+K4+K22+K33+K37+K41+K48</f>
        <v>137354</v>
      </c>
      <c r="L58" s="140">
        <f t="shared" si="17"/>
        <v>102713</v>
      </c>
      <c r="M58" s="140">
        <f t="shared" si="17"/>
        <v>110465</v>
      </c>
      <c r="N58" s="140">
        <f t="shared" si="17"/>
        <v>118398</v>
      </c>
      <c r="O58" s="140">
        <f t="shared" si="17"/>
        <v>124182</v>
      </c>
      <c r="P58" s="140">
        <f>+P3+P4+P22+P33+P37+P41+P48</f>
        <v>119679</v>
      </c>
      <c r="Q58" s="140"/>
      <c r="R58" s="140"/>
      <c r="S58" s="140"/>
      <c r="T58" s="140"/>
      <c r="U58" s="140"/>
    </row>
  </sheetData>
  <mergeCells count="83">
    <mergeCell ref="A1:C1"/>
    <mergeCell ref="D1:I1"/>
    <mergeCell ref="A2:C2"/>
    <mergeCell ref="D2:I2"/>
    <mergeCell ref="A3:C3"/>
    <mergeCell ref="D3:I3"/>
    <mergeCell ref="A4:C4"/>
    <mergeCell ref="D4:I4"/>
    <mergeCell ref="B5:C5"/>
    <mergeCell ref="D5:I5"/>
    <mergeCell ref="A6:C6"/>
    <mergeCell ref="D6:I6"/>
    <mergeCell ref="D7:I7"/>
    <mergeCell ref="D8:I8"/>
    <mergeCell ref="B9:C9"/>
    <mergeCell ref="D9:I9"/>
    <mergeCell ref="B10:C10"/>
    <mergeCell ref="D10:I10"/>
    <mergeCell ref="D20:I20"/>
    <mergeCell ref="B11:C11"/>
    <mergeCell ref="D11:I11"/>
    <mergeCell ref="D12:I12"/>
    <mergeCell ref="D13:I13"/>
    <mergeCell ref="D14:I14"/>
    <mergeCell ref="D15:I15"/>
    <mergeCell ref="B16:C16"/>
    <mergeCell ref="D16:I16"/>
    <mergeCell ref="D17:I17"/>
    <mergeCell ref="D18:I18"/>
    <mergeCell ref="D19:I19"/>
    <mergeCell ref="D30:I30"/>
    <mergeCell ref="D21:I21"/>
    <mergeCell ref="A22:C22"/>
    <mergeCell ref="D22:I22"/>
    <mergeCell ref="D23:I23"/>
    <mergeCell ref="D24:I24"/>
    <mergeCell ref="D25:I25"/>
    <mergeCell ref="B26:C26"/>
    <mergeCell ref="D26:I26"/>
    <mergeCell ref="D27:I27"/>
    <mergeCell ref="D28:I28"/>
    <mergeCell ref="D29:I29"/>
    <mergeCell ref="D40:I40"/>
    <mergeCell ref="D31:I31"/>
    <mergeCell ref="A32:C32"/>
    <mergeCell ref="D32:I32"/>
    <mergeCell ref="A33:C33"/>
    <mergeCell ref="D33:I33"/>
    <mergeCell ref="D34:I34"/>
    <mergeCell ref="D35:I35"/>
    <mergeCell ref="D36:I36"/>
    <mergeCell ref="D37:I37"/>
    <mergeCell ref="D38:I38"/>
    <mergeCell ref="D39:I39"/>
    <mergeCell ref="A50:C50"/>
    <mergeCell ref="D50:I50"/>
    <mergeCell ref="D41:I41"/>
    <mergeCell ref="D42:I42"/>
    <mergeCell ref="D43:I43"/>
    <mergeCell ref="D44:I44"/>
    <mergeCell ref="D45:I45"/>
    <mergeCell ref="D46:I46"/>
    <mergeCell ref="D47:I47"/>
    <mergeCell ref="A48:C48"/>
    <mergeCell ref="D48:I48"/>
    <mergeCell ref="B49:C49"/>
    <mergeCell ref="D49:I49"/>
    <mergeCell ref="A58:C58"/>
    <mergeCell ref="D58:I58"/>
    <mergeCell ref="Q1:U1"/>
    <mergeCell ref="K1:P1"/>
    <mergeCell ref="A55:C55"/>
    <mergeCell ref="D55:I55"/>
    <mergeCell ref="B56:C56"/>
    <mergeCell ref="D56:I56"/>
    <mergeCell ref="A57:C57"/>
    <mergeCell ref="D57:I57"/>
    <mergeCell ref="A51:C51"/>
    <mergeCell ref="D51:I51"/>
    <mergeCell ref="B52:C52"/>
    <mergeCell ref="D52:I52"/>
    <mergeCell ref="D53:I53"/>
    <mergeCell ref="D54:I5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G7" sqref="G4:G7"/>
    </sheetView>
  </sheetViews>
  <sheetFormatPr defaultRowHeight="15" x14ac:dyDescent="0.25"/>
  <cols>
    <col min="1" max="1" width="56.140625" customWidth="1"/>
  </cols>
  <sheetData>
    <row r="1" spans="1:7" ht="15.75" x14ac:dyDescent="0.25">
      <c r="A1" s="89" t="s">
        <v>267</v>
      </c>
      <c r="B1" s="89"/>
      <c r="C1" s="89"/>
      <c r="D1" s="90"/>
      <c r="E1" s="89"/>
      <c r="F1" s="91"/>
    </row>
    <row r="2" spans="1:7" x14ac:dyDescent="0.25">
      <c r="A2" s="90"/>
      <c r="B2" s="90"/>
      <c r="C2" s="90"/>
      <c r="D2" s="90"/>
      <c r="E2" s="90"/>
      <c r="F2" s="91"/>
    </row>
    <row r="3" spans="1:7" ht="15.75" x14ac:dyDescent="0.25">
      <c r="A3" s="92" t="s">
        <v>268</v>
      </c>
      <c r="B3" s="93">
        <v>2014</v>
      </c>
      <c r="C3" s="93">
        <v>2015</v>
      </c>
      <c r="D3" s="93">
        <v>2016</v>
      </c>
      <c r="E3" s="93">
        <v>2017</v>
      </c>
      <c r="F3" s="94">
        <v>2018</v>
      </c>
      <c r="G3" s="93">
        <v>2019</v>
      </c>
    </row>
    <row r="4" spans="1:7" x14ac:dyDescent="0.25">
      <c r="A4" s="95" t="s">
        <v>269</v>
      </c>
      <c r="B4" s="96"/>
      <c r="C4" s="96"/>
      <c r="D4" s="96"/>
      <c r="E4" s="96"/>
      <c r="F4" s="96"/>
      <c r="G4" s="58"/>
    </row>
    <row r="5" spans="1:7" x14ac:dyDescent="0.25">
      <c r="A5" s="95" t="s">
        <v>270</v>
      </c>
      <c r="B5" s="96"/>
      <c r="C5" s="96"/>
      <c r="D5" s="96"/>
      <c r="E5" s="96"/>
      <c r="F5" s="96"/>
      <c r="G5" s="58"/>
    </row>
    <row r="6" spans="1:7" x14ac:dyDescent="0.25">
      <c r="A6" s="95" t="s">
        <v>271</v>
      </c>
      <c r="B6" s="96"/>
      <c r="C6" s="96"/>
      <c r="D6" s="96"/>
      <c r="E6" s="96"/>
      <c r="F6" s="96"/>
      <c r="G6" s="58"/>
    </row>
    <row r="7" spans="1:7" x14ac:dyDescent="0.25">
      <c r="A7" s="95" t="s">
        <v>272</v>
      </c>
      <c r="B7" s="97"/>
      <c r="C7" s="97"/>
      <c r="D7" s="97"/>
      <c r="E7" s="97"/>
      <c r="F7" s="97"/>
      <c r="G7" s="58"/>
    </row>
    <row r="8" spans="1:7" x14ac:dyDescent="0.25">
      <c r="A8" s="90"/>
      <c r="B8" s="90"/>
      <c r="C8" s="90"/>
      <c r="D8" s="90"/>
      <c r="E8" s="90"/>
      <c r="F8" s="91"/>
    </row>
    <row r="9" spans="1:7" ht="15.75" x14ac:dyDescent="0.25">
      <c r="A9" s="92" t="s">
        <v>273</v>
      </c>
      <c r="B9" s="93">
        <v>2014</v>
      </c>
      <c r="C9" s="93">
        <v>2015</v>
      </c>
      <c r="D9" s="93">
        <v>2016</v>
      </c>
      <c r="E9" s="93">
        <v>2017</v>
      </c>
      <c r="F9" s="94">
        <v>2018</v>
      </c>
      <c r="G9" s="93">
        <v>2019</v>
      </c>
    </row>
    <row r="10" spans="1:7" x14ac:dyDescent="0.25">
      <c r="A10" s="95" t="s">
        <v>274</v>
      </c>
      <c r="B10" s="98"/>
      <c r="C10" s="98"/>
      <c r="D10" s="98"/>
      <c r="E10" s="98"/>
      <c r="F10" s="98"/>
      <c r="G10" s="58"/>
    </row>
    <row r="11" spans="1:7" x14ac:dyDescent="0.25">
      <c r="A11" s="95" t="s">
        <v>275</v>
      </c>
      <c r="B11" s="98"/>
      <c r="C11" s="98"/>
      <c r="D11" s="98"/>
      <c r="E11" s="98"/>
      <c r="F11" s="98"/>
      <c r="G11" s="58"/>
    </row>
    <row r="12" spans="1:7" x14ac:dyDescent="0.25">
      <c r="A12" s="95" t="s">
        <v>276</v>
      </c>
      <c r="B12" s="99"/>
      <c r="C12" s="99"/>
      <c r="D12" s="99"/>
      <c r="E12" s="99"/>
      <c r="F12" s="99"/>
      <c r="G12" s="58"/>
    </row>
    <row r="13" spans="1:7" x14ac:dyDescent="0.25">
      <c r="A13" s="95" t="s">
        <v>277</v>
      </c>
      <c r="B13" s="99"/>
      <c r="C13" s="99"/>
      <c r="D13" s="99"/>
      <c r="E13" s="99"/>
      <c r="F13" s="99"/>
      <c r="G13" s="58"/>
    </row>
    <row r="14" spans="1:7" x14ac:dyDescent="0.25">
      <c r="A14" s="95" t="s">
        <v>278</v>
      </c>
      <c r="B14" s="99"/>
      <c r="C14" s="99"/>
      <c r="D14" s="99"/>
      <c r="E14" s="99"/>
      <c r="F14" s="99"/>
      <c r="G14" s="58"/>
    </row>
    <row r="15" spans="1:7" x14ac:dyDescent="0.25">
      <c r="A15" s="95" t="s">
        <v>279</v>
      </c>
      <c r="B15" s="99"/>
      <c r="C15" s="99"/>
      <c r="D15" s="99"/>
      <c r="E15" s="99"/>
      <c r="F15" s="99"/>
      <c r="G15" s="58"/>
    </row>
    <row r="16" spans="1:7" x14ac:dyDescent="0.25">
      <c r="A16" s="90"/>
      <c r="B16" s="90"/>
      <c r="C16" s="90"/>
      <c r="D16" s="90"/>
      <c r="E16" s="90"/>
      <c r="F16" s="91"/>
    </row>
    <row r="17" spans="1:7" ht="15.75" x14ac:dyDescent="0.25">
      <c r="A17" s="92" t="s">
        <v>280</v>
      </c>
      <c r="B17" s="93">
        <v>2014</v>
      </c>
      <c r="C17" s="93">
        <v>2015</v>
      </c>
      <c r="D17" s="93">
        <v>2016</v>
      </c>
      <c r="E17" s="93">
        <v>2017</v>
      </c>
      <c r="F17" s="94">
        <v>2018</v>
      </c>
      <c r="G17" s="93">
        <v>2019</v>
      </c>
    </row>
    <row r="18" spans="1:7" x14ac:dyDescent="0.25">
      <c r="A18" s="95" t="s">
        <v>281</v>
      </c>
      <c r="B18" s="96"/>
      <c r="C18" s="96"/>
      <c r="D18" s="96"/>
      <c r="E18" s="96"/>
      <c r="F18" s="96"/>
      <c r="G18" s="58"/>
    </row>
    <row r="19" spans="1:7" x14ac:dyDescent="0.25">
      <c r="A19" s="95" t="s">
        <v>282</v>
      </c>
      <c r="B19" s="96"/>
      <c r="C19" s="96"/>
      <c r="D19" s="96"/>
      <c r="E19" s="96"/>
      <c r="F19" s="96"/>
      <c r="G19" s="58"/>
    </row>
    <row r="20" spans="1:7" x14ac:dyDescent="0.25">
      <c r="A20" s="95" t="s">
        <v>283</v>
      </c>
      <c r="B20" s="96"/>
      <c r="C20" s="96"/>
      <c r="D20" s="96"/>
      <c r="E20" s="96"/>
      <c r="F20" s="96"/>
      <c r="G20" s="58"/>
    </row>
    <row r="21" spans="1:7" x14ac:dyDescent="0.25">
      <c r="A21" s="95" t="s">
        <v>284</v>
      </c>
      <c r="B21" s="96"/>
      <c r="C21" s="96"/>
      <c r="D21" s="96"/>
      <c r="E21" s="96"/>
      <c r="F21" s="96"/>
      <c r="G21" s="58"/>
    </row>
    <row r="22" spans="1:7" x14ac:dyDescent="0.25">
      <c r="A22" s="95" t="s">
        <v>285</v>
      </c>
      <c r="B22" s="100"/>
      <c r="C22" s="100"/>
      <c r="D22" s="100"/>
      <c r="E22" s="100"/>
      <c r="F22" s="100"/>
      <c r="G22" s="58"/>
    </row>
    <row r="23" spans="1:7" x14ac:dyDescent="0.25">
      <c r="A23" s="95" t="s">
        <v>286</v>
      </c>
      <c r="B23" s="100"/>
      <c r="C23" s="100"/>
      <c r="D23" s="100"/>
      <c r="E23" s="100"/>
      <c r="F23" s="100"/>
      <c r="G23" s="58"/>
    </row>
    <row r="24" spans="1:7" x14ac:dyDescent="0.25">
      <c r="A24" s="95" t="s">
        <v>287</v>
      </c>
      <c r="B24" s="100"/>
      <c r="C24" s="100"/>
      <c r="D24" s="100"/>
      <c r="E24" s="100"/>
      <c r="F24" s="100"/>
      <c r="G24" s="58"/>
    </row>
    <row r="25" spans="1:7" x14ac:dyDescent="0.25">
      <c r="A25" s="90"/>
      <c r="B25" s="90"/>
      <c r="C25" s="90"/>
      <c r="D25" s="90"/>
      <c r="E25" s="90"/>
      <c r="F25" s="91"/>
    </row>
    <row r="26" spans="1:7" ht="15.75" x14ac:dyDescent="0.25">
      <c r="A26" s="92" t="s">
        <v>288</v>
      </c>
      <c r="B26" s="93">
        <v>2014</v>
      </c>
      <c r="C26" s="93">
        <v>2015</v>
      </c>
      <c r="D26" s="93">
        <v>2016</v>
      </c>
      <c r="E26" s="93">
        <v>2017</v>
      </c>
      <c r="F26" s="94">
        <v>2018</v>
      </c>
      <c r="G26" s="93">
        <v>2019</v>
      </c>
    </row>
    <row r="27" spans="1:7" x14ac:dyDescent="0.25">
      <c r="A27" s="95" t="s">
        <v>289</v>
      </c>
      <c r="B27" s="99"/>
      <c r="C27" s="99"/>
      <c r="D27" s="99"/>
      <c r="E27" s="99"/>
      <c r="F27" s="99"/>
      <c r="G27" s="58"/>
    </row>
    <row r="28" spans="1:7" x14ac:dyDescent="0.25">
      <c r="A28" s="95" t="s">
        <v>290</v>
      </c>
      <c r="B28" s="99"/>
      <c r="C28" s="99"/>
      <c r="D28" s="99"/>
      <c r="E28" s="99"/>
      <c r="F28" s="99"/>
      <c r="G28" s="58"/>
    </row>
    <row r="29" spans="1:7" x14ac:dyDescent="0.25">
      <c r="A29" s="95" t="s">
        <v>291</v>
      </c>
      <c r="B29" s="99"/>
      <c r="C29" s="99"/>
      <c r="D29" s="99"/>
      <c r="E29" s="99"/>
      <c r="F29" s="99"/>
      <c r="G29" s="58"/>
    </row>
    <row r="30" spans="1:7" x14ac:dyDescent="0.25">
      <c r="A30" s="95" t="s">
        <v>292</v>
      </c>
      <c r="B30" s="99"/>
      <c r="C30" s="99"/>
      <c r="D30" s="99"/>
      <c r="E30" s="99"/>
      <c r="F30" s="99"/>
      <c r="G30" s="58"/>
    </row>
    <row r="31" spans="1:7" x14ac:dyDescent="0.25">
      <c r="A31" s="95" t="s">
        <v>293</v>
      </c>
      <c r="B31" s="98"/>
      <c r="C31" s="98"/>
      <c r="D31" s="98"/>
      <c r="E31" s="98"/>
      <c r="F31" s="98"/>
      <c r="G31" s="58"/>
    </row>
    <row r="32" spans="1:7" ht="32.450000000000003" customHeight="1" x14ac:dyDescent="0.25">
      <c r="A32" s="101" t="s">
        <v>294</v>
      </c>
      <c r="B32" s="102"/>
      <c r="C32" s="102"/>
      <c r="D32" s="102"/>
      <c r="E32" s="102"/>
      <c r="F32" s="102"/>
      <c r="G32" s="58"/>
    </row>
    <row r="33" spans="1:7" x14ac:dyDescent="0.25">
      <c r="A33" s="95" t="s">
        <v>295</v>
      </c>
      <c r="B33" s="103"/>
      <c r="C33" s="103"/>
      <c r="D33" s="103"/>
      <c r="E33" s="103"/>
      <c r="F33" s="103"/>
      <c r="G33" s="5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Název firmy a základní údaje</vt:lpstr>
      <vt:lpstr>Rozvaha</vt:lpstr>
      <vt:lpstr>Výkaz zisku a ztráty</vt:lpstr>
      <vt:lpstr>Poměrová analýza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ruckova</dc:creator>
  <cp:lastModifiedBy>ruckova</cp:lastModifiedBy>
  <dcterms:created xsi:type="dcterms:W3CDTF">2020-08-31T07:29:34Z</dcterms:created>
  <dcterms:modified xsi:type="dcterms:W3CDTF">2020-09-21T11:15:47Z</dcterms:modified>
</cp:coreProperties>
</file>