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luopava-my.sharepoint.com/personal/pry0009_ad_slu_cz/Documents/Dokumenty/10_Vyuka/10 Ekonomika podniku/20 seminare/03/10 Vypocty/"/>
    </mc:Choice>
  </mc:AlternateContent>
  <xr:revisionPtr revIDLastSave="91" documentId="13_ncr:1_{325D97A1-FC2A-426B-ABF5-EF1AE4CE32F9}" xr6:coauthVersionLast="47" xr6:coauthVersionMax="47" xr10:uidLastSave="{F4AF9104-F29B-4198-A260-70FF7CC998B2}"/>
  <bookViews>
    <workbookView xWindow="28680" yWindow="630" windowWidth="29040" windowHeight="15720" firstSheet="2" activeTab="8" xr2:uid="{00000000-000D-0000-FFFF-FFFF00000000}"/>
  </bookViews>
  <sheets>
    <sheet name="příklad 1" sheetId="1" r:id="rId1"/>
    <sheet name="příklad 2 zadání" sheetId="9" r:id="rId2"/>
    <sheet name="příklad 2" sheetId="8" r:id="rId3"/>
    <sheet name="příklad 3 zadání" sheetId="10" r:id="rId4"/>
    <sheet name="příklad 3" sheetId="11" r:id="rId5"/>
    <sheet name="příklad 4 zadání" sheetId="13" r:id="rId6"/>
    <sheet name="příklad 4" sheetId="12" r:id="rId7"/>
    <sheet name="příklad 5 zadání " sheetId="15" r:id="rId8"/>
    <sheet name="příklad 5" sheetId="14" r:id="rId9"/>
    <sheet name="příklad 6 zadání " sheetId="16" r:id="rId10"/>
    <sheet name="příklad 6 " sheetId="1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7" l="1"/>
  <c r="H35" i="14"/>
  <c r="H30" i="14"/>
  <c r="H25" i="14"/>
  <c r="H24" i="14"/>
  <c r="H23" i="14"/>
  <c r="E36" i="12"/>
  <c r="E27" i="12"/>
  <c r="E29" i="12"/>
  <c r="E30" i="12" s="1"/>
  <c r="E28" i="12"/>
  <c r="F34" i="11"/>
  <c r="D33" i="11"/>
  <c r="C35" i="11" s="1"/>
  <c r="D23" i="11"/>
  <c r="D21" i="11"/>
  <c r="C9" i="11"/>
  <c r="E15" i="8"/>
  <c r="E16" i="8"/>
</calcChain>
</file>

<file path=xl/sharedStrings.xml><?xml version="1.0" encoding="utf-8"?>
<sst xmlns="http://schemas.openxmlformats.org/spreadsheetml/2006/main" count="226" uniqueCount="122">
  <si>
    <t>1)</t>
  </si>
  <si>
    <t>2)</t>
  </si>
  <si>
    <t>3)</t>
  </si>
  <si>
    <t>Položka</t>
  </si>
  <si>
    <t>Typ nákladu</t>
  </si>
  <si>
    <t>Nohy stolu pro výrobu</t>
  </si>
  <si>
    <t>V</t>
  </si>
  <si>
    <t>Elektřina pro administrativní pracovníky</t>
  </si>
  <si>
    <t>F</t>
  </si>
  <si>
    <t>Mzdy manažerů</t>
  </si>
  <si>
    <t>Náklady na ostrahu</t>
  </si>
  <si>
    <t>Šroubky</t>
  </si>
  <si>
    <t>Matičky</t>
  </si>
  <si>
    <t>Osvětlení výroby</t>
  </si>
  <si>
    <t>Deska stolu pro výrobu</t>
  </si>
  <si>
    <t xml:space="preserve">Mzdy zaměstnanců </t>
  </si>
  <si>
    <t>F/V</t>
  </si>
  <si>
    <t>Pronájem výrobní haly</t>
  </si>
  <si>
    <t>Nákup stroje</t>
  </si>
  <si>
    <t>Elektřina pro výrobní stroje</t>
  </si>
  <si>
    <t>Plat řidiče manažera</t>
  </si>
  <si>
    <t xml:space="preserve">Určete, zda se jedná o variabilní či fixní náklad:	</t>
  </si>
  <si>
    <t>Firma vypočítala, že celkové měsíční (květnové) variabilní náklady jsou 2 732 016 Kč. Celkové fixní náklady za rok jsou 6 706 788 Kč. Měsíční vyrobené množství za daný (zkoumaný) měsíc je 4 152 ks. Zaokrouhlete na celá čísla.</t>
  </si>
  <si>
    <t>variabilní náklady (měsíc)</t>
  </si>
  <si>
    <t>fixní náklady (rok)</t>
  </si>
  <si>
    <t>fixní náklady (měsíc)</t>
  </si>
  <si>
    <t>počet vyrobených kusů (měsíc)</t>
  </si>
  <si>
    <t>Variabilní náklad / ks</t>
  </si>
  <si>
    <t>měsíční obecnou nákladovou funkci.</t>
  </si>
  <si>
    <t>N=658*Q +558 899</t>
  </si>
  <si>
    <t>Roční nákladovou funkci</t>
  </si>
  <si>
    <t>N=658*Q +6 706 788</t>
  </si>
  <si>
    <t>Firma „Rodinné fusekle“ prodala v pondělí 158 párů teplých ponožek od babičky za 149 Kč/pár. Prodejna je otevřená od pondělí do pátku. Týdenní nájem, včetně energií a internetu je 7 500 Kč, měsíční mzdy (za 4 týdny, 30 dní) dvou zaměstnanců jsou včetně odvodů 55 000 Kč celkem. Nákupní cena je 65 Kč/pár včetně dopravy.</t>
  </si>
  <si>
    <t>po</t>
  </si>
  <si>
    <t>ks</t>
  </si>
  <si>
    <t>týdenní nájem</t>
  </si>
  <si>
    <t>otevřeno po - pá</t>
  </si>
  <si>
    <t>dnů v týdnu</t>
  </si>
  <si>
    <t>Kč</t>
  </si>
  <si>
    <t>Kč/ks</t>
  </si>
  <si>
    <t>Měsiční mzdy (4 týdny)</t>
  </si>
  <si>
    <t>Nákupní cena</t>
  </si>
  <si>
    <t>1.	Jaké jsou celkové variabilní náklady na 158 párů ponožek.</t>
  </si>
  <si>
    <t>VN=</t>
  </si>
  <si>
    <t>VN= 158 *65</t>
  </si>
  <si>
    <t>2.	Zkuste matematicky zapsat, co jste zjistili o celkových nákladech ponožkárny, v rozsahu jednoho měsíce.</t>
  </si>
  <si>
    <t>CN= VN + FN</t>
  </si>
  <si>
    <t>T=149xQ</t>
  </si>
  <si>
    <t>4)</t>
  </si>
  <si>
    <t>Zkuste graficky znázornit průběh nákladů.</t>
  </si>
  <si>
    <t>V (0) = 0*65</t>
  </si>
  <si>
    <t>V (1 000)= 1000 *65</t>
  </si>
  <si>
    <t>5)</t>
  </si>
  <si>
    <t>T=149*1250</t>
  </si>
  <si>
    <t>Jak bude vypadat odhad nákladů na další týden, když plánujete prodat 1250 ks ponožek. Jaký bude plánovaný týdenní zisk?</t>
  </si>
  <si>
    <t>VH= T-CN</t>
  </si>
  <si>
    <t>CN=65Q + 85 000</t>
  </si>
  <si>
    <t>CN= 65*Q + (55000+(7500*4))</t>
  </si>
  <si>
    <t>FN =(4*7 500) + 55 000</t>
  </si>
  <si>
    <t>(vše jsou přimky)</t>
  </si>
  <si>
    <t>CN=VN + FN = (65*1 250)+((55 000/4) + 7500)</t>
  </si>
  <si>
    <t>Zkuste matematicky zapsat, co jste zjistili o tržbách za ponožky</t>
  </si>
  <si>
    <t xml:space="preserve">Ponožkárna Vám dala přehled o všech měsících prodejů. Jak bude odvozena jejich nákladová funkce? Vypočítejte metodou dvou období nákladovou funkci pro zkoumaný rok i měsíc. </t>
  </si>
  <si>
    <t>Objem prodeje</t>
  </si>
  <si>
    <t>Náklady celkem</t>
  </si>
  <si>
    <t>[ks]</t>
  </si>
  <si>
    <t>[Kč]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</si>
  <si>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</si>
  <si>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</si>
  <si>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</si>
  <si>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</si>
  <si>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</si>
  <si>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</si>
  <si>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</si>
  <si>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</si>
  <si>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</si>
  <si>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</si>
  <si>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</si>
  <si>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</si>
  <si>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65096=104nv+F</t>
  </si>
  <si>
    <t>118800=1200nv+F</t>
  </si>
  <si>
    <t>-65096=-104nv-F</t>
  </si>
  <si>
    <t>pomocný výpočet</t>
  </si>
  <si>
    <t>53704=1096nv</t>
  </si>
  <si>
    <t>nv=49</t>
  </si>
  <si>
    <t>F=60000</t>
  </si>
  <si>
    <t>Nměsíc=60 000 + 49Q</t>
  </si>
  <si>
    <t>Nrokc=720 000 + 49Q</t>
  </si>
  <si>
    <t xml:space="preserve">Vypočítejte metodou dvou období nákladovou funkci pro zkoumaný rok i měsíc. </t>
  </si>
  <si>
    <t>Měsíc</t>
  </si>
  <si>
    <t>Q (l)</t>
  </si>
  <si>
    <t>N (Kč)</t>
  </si>
  <si>
    <t>Nmin=nv*Qmin+F</t>
  </si>
  <si>
    <t>Nmax=nv*Qmax+F</t>
  </si>
  <si>
    <t>350 000 = (nv*8000) + F</t>
  </si>
  <si>
    <t>250 000 = (nv*4000) + F</t>
  </si>
  <si>
    <t>-250 000 = -(nv*4000) - F</t>
  </si>
  <si>
    <t>100000 = 4000nv</t>
  </si>
  <si>
    <t>nv =25</t>
  </si>
  <si>
    <t>250 000 = (25*4000) + F</t>
  </si>
  <si>
    <t>250 000 = 100 000 +F</t>
  </si>
  <si>
    <t>F= 150 000</t>
  </si>
  <si>
    <t>Nměsíc = 150 000 + 25Q</t>
  </si>
  <si>
    <t>Nrok = 1 800 000 + 25Q</t>
  </si>
  <si>
    <t>Upravte do správného tvaru měsíční rovnici pro správné období N=25*Q+25 000</t>
  </si>
  <si>
    <t>a, v daný měsíc se bude vyrábět 1 000 ks výrobků</t>
  </si>
  <si>
    <t>b, v daný měsíc budou větší jednotkové variabilní náklady o 1/5, kvůli nedostatku materiálu – výjimečná situace</t>
  </si>
  <si>
    <t>c, v daný měsíc se nevyrobí žádný výrobek</t>
  </si>
  <si>
    <t>d, rovnice je vytvořena na rok</t>
  </si>
  <si>
    <t>e, rovnice je upravena na půl rok</t>
  </si>
  <si>
    <t>f, rovnice je vytvořena na kvartál</t>
  </si>
  <si>
    <t>N=25*1000 + 25 000</t>
  </si>
  <si>
    <t>N=</t>
  </si>
  <si>
    <t>N=(25*Q)*(1+1/5) + 25 000</t>
  </si>
  <si>
    <t>N=30Q + 25000 Kč</t>
  </si>
  <si>
    <t>N=25*0 + 25 000</t>
  </si>
  <si>
    <t>N=25*Q+(25 000 * 12)</t>
  </si>
  <si>
    <t>N=25*Q+ 300 000</t>
  </si>
  <si>
    <t>N=25*Q+ 150 000</t>
  </si>
  <si>
    <t>N=25*Q+(25 000 * 6)</t>
  </si>
  <si>
    <t>N=25*Q+(25 000 * 3)</t>
  </si>
  <si>
    <t>N=25*Q+ 75 000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</si>
</sst>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/>
    <xf numFmtId="3" fontId="0" fillId="0" borderId="0" xfId="0" applyNumberForma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2" fillId="0" borderId="2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justify" vertical="center"/>
    </xf>
    <xf numFmtId="3" fontId="4" fillId="0" borderId="4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3" fontId="2" fillId="0" borderId="2" xfId="0" applyNumberFormat="1" applyFont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3" fontId="2" fillId="2" borderId="4" xfId="0" applyNumberFormat="1" applyFont="1" applyFill="1" applyBorder="1" applyAlignment="1">
      <alignment horizontal="justify" vertical="center"/>
    </xf>
    <xf numFmtId="3" fontId="4" fillId="2" borderId="4" xfId="0" applyNumberFormat="1" applyFont="1" applyFill="1" applyBorder="1" applyAlignment="1">
      <alignment horizontal="justify" vertical="center"/>
    </xf>
    <xf numFmtId="49" fontId="0" fillId="0" borderId="0" xfId="0" applyNumberFormat="1"/>
    <xf numFmtId="0" fontId="8" fillId="0" borderId="0" xfId="0" applyFont="1"/>
    <xf numFmtId="49" fontId="6" fillId="0" borderId="0" xfId="0" applyNumberFormat="1" applyFont="1"/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3" fontId="9" fillId="0" borderId="4" xfId="0" applyNumberFormat="1" applyFont="1" applyBorder="1" applyAlignment="1">
      <alignment horizontal="justify" vertical="center" wrapText="1"/>
    </xf>
    <xf numFmtId="3" fontId="10" fillId="0" borderId="4" xfId="0" applyNumberFormat="1" applyFont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justify" vertical="center" wrapText="1"/>
    </xf>
    <xf numFmtId="3" fontId="10" fillId="2" borderId="4" xfId="0" applyNumberFormat="1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justify" vertical="center" wrapText="1"/>
    </xf>
    <xf numFmtId="3" fontId="9" fillId="3" borderId="4" xfId="0" applyNumberFormat="1" applyFont="1" applyFill="1" applyBorder="1" applyAlignment="1">
      <alignment horizontal="justify" vertical="center" wrapText="1"/>
    </xf>
    <xf numFmtId="3" fontId="10" fillId="3" borderId="4" xfId="0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4</xdr:row>
      <xdr:rowOff>76200</xdr:rowOff>
    </xdr:from>
    <xdr:to>
      <xdr:col>13</xdr:col>
      <xdr:colOff>400854</xdr:colOff>
      <xdr:row>11</xdr:row>
      <xdr:rowOff>162123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19A13D4-BCA9-4169-8715-E9B19BEDA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838200"/>
          <a:ext cx="5763429" cy="1419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4</xdr:row>
      <xdr:rowOff>76200</xdr:rowOff>
    </xdr:from>
    <xdr:to>
      <xdr:col>13</xdr:col>
      <xdr:colOff>400854</xdr:colOff>
      <xdr:row>11</xdr:row>
      <xdr:rowOff>162123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E48D4B8-8E5E-466A-AECB-4FC59DA4B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838200"/>
          <a:ext cx="5763429" cy="1419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754750</xdr:colOff>
      <xdr:row>12</xdr:row>
      <xdr:rowOff>144780</xdr:rowOff>
    </xdr:from>
    <xdr:to>
      <xdr:col>10</xdr:col>
      <xdr:colOff>289937</xdr:colOff>
      <xdr:row>29</xdr:row>
      <xdr:rowOff>175667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6E2A1B1-9B62-44FB-B142-3A4806647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4250" y="4145280"/>
          <a:ext cx="2887987" cy="3269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4</xdr:row>
      <xdr:rowOff>85725</xdr:rowOff>
    </xdr:from>
    <xdr:to>
      <xdr:col>13</xdr:col>
      <xdr:colOff>324719</xdr:colOff>
      <xdr:row>10</xdr:row>
      <xdr:rowOff>47823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10A209-3F94-4C3D-AEEC-744741102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857250"/>
          <a:ext cx="6230219" cy="14194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14</xdr:col>
      <xdr:colOff>134219</xdr:colOff>
      <xdr:row>9</xdr:row>
      <xdr:rowOff>19248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4E05815-30A4-4A70-9AA8-4DF46D82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590550"/>
          <a:ext cx="6230219" cy="1219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30"/>
  <sheetViews>
    <sheetView workbookViewId="0">
      <selection activeCell="C27" sqref="C27"/>
    </sheetView>
  </sheetViews>
  <sheetFormatPr defaultRowHeight="15" x14ac:dyDescent="0.25"/>
  <cols>
    <col min="2" max="2" width="30.42578125" customWidth="1"/>
    <col min="3" max="3" width="20.85546875" customWidth="1"/>
    <col min="4" max="4" width="31.28515625" customWidth="1"/>
    <col min="5" max="5" width="21.85546875" customWidth="1"/>
  </cols>
  <sheetData>
    <row r="3" spans="2:5" ht="15" customHeight="1" x14ac:dyDescent="0.25">
      <c r="B3" s="44" t="s">
        <v>21</v>
      </c>
      <c r="C3" s="44"/>
      <c r="D3" s="44"/>
      <c r="E3" s="44"/>
    </row>
    <row r="4" spans="2:5" ht="15" customHeight="1" x14ac:dyDescent="0.25">
      <c r="B4" s="1"/>
      <c r="C4" s="4"/>
      <c r="D4" s="1"/>
      <c r="E4" s="4"/>
    </row>
    <row r="5" spans="2:5" ht="15" customHeight="1" thickBot="1" x14ac:dyDescent="0.3">
      <c r="B5" s="1"/>
      <c r="C5" s="4"/>
      <c r="D5" s="1"/>
      <c r="E5" s="4"/>
    </row>
    <row r="6" spans="2:5" ht="15" customHeight="1" thickBot="1" x14ac:dyDescent="0.3">
      <c r="B6" s="9" t="s">
        <v>3</v>
      </c>
      <c r="C6" s="10" t="s">
        <v>4</v>
      </c>
      <c r="D6" s="1"/>
      <c r="E6" s="4"/>
    </row>
    <row r="7" spans="2:5" ht="15" customHeight="1" thickBot="1" x14ac:dyDescent="0.3">
      <c r="B7" s="11" t="s">
        <v>5</v>
      </c>
      <c r="C7" s="12" t="s">
        <v>6</v>
      </c>
      <c r="D7" s="1"/>
      <c r="E7" s="4"/>
    </row>
    <row r="8" spans="2:5" ht="15" customHeight="1" thickBot="1" x14ac:dyDescent="0.3">
      <c r="B8" s="11" t="s">
        <v>7</v>
      </c>
      <c r="C8" s="12" t="s">
        <v>8</v>
      </c>
      <c r="D8" s="1"/>
      <c r="E8" s="4"/>
    </row>
    <row r="9" spans="2:5" ht="15" customHeight="1" thickBot="1" x14ac:dyDescent="0.3">
      <c r="B9" s="11" t="s">
        <v>9</v>
      </c>
      <c r="C9" s="12" t="s">
        <v>8</v>
      </c>
      <c r="D9" s="3"/>
      <c r="E9" s="4"/>
    </row>
    <row r="10" spans="2:5" ht="15" customHeight="1" thickBot="1" x14ac:dyDescent="0.3">
      <c r="B10" s="11" t="s">
        <v>10</v>
      </c>
      <c r="C10" s="12" t="s">
        <v>8</v>
      </c>
    </row>
    <row r="11" spans="2:5" ht="15" customHeight="1" thickBot="1" x14ac:dyDescent="0.3">
      <c r="B11" s="11" t="s">
        <v>11</v>
      </c>
      <c r="C11" s="12" t="s">
        <v>6</v>
      </c>
      <c r="D11" s="1"/>
      <c r="E11" s="1"/>
    </row>
    <row r="12" spans="2:5" ht="15" customHeight="1" thickBot="1" x14ac:dyDescent="0.3">
      <c r="B12" s="11" t="s">
        <v>12</v>
      </c>
      <c r="C12" s="12" t="s">
        <v>6</v>
      </c>
      <c r="D12" s="1"/>
      <c r="E12" s="1"/>
    </row>
    <row r="13" spans="2:5" ht="15" customHeight="1" thickBot="1" x14ac:dyDescent="0.3">
      <c r="B13" s="11" t="s">
        <v>13</v>
      </c>
      <c r="C13" s="12" t="s">
        <v>6</v>
      </c>
      <c r="D13" s="1"/>
      <c r="E13" s="4"/>
    </row>
    <row r="14" spans="2:5" ht="16.5" thickBot="1" x14ac:dyDescent="0.3">
      <c r="B14" s="11" t="s">
        <v>14</v>
      </c>
      <c r="C14" s="12" t="s">
        <v>6</v>
      </c>
    </row>
    <row r="15" spans="2:5" ht="16.5" thickBot="1" x14ac:dyDescent="0.3">
      <c r="B15" s="11" t="s">
        <v>15</v>
      </c>
      <c r="C15" s="12" t="s">
        <v>16</v>
      </c>
    </row>
    <row r="16" spans="2:5" ht="16.5" thickBot="1" x14ac:dyDescent="0.3">
      <c r="B16" s="11" t="s">
        <v>17</v>
      </c>
      <c r="C16" s="12" t="s">
        <v>8</v>
      </c>
    </row>
    <row r="17" spans="2:5" ht="15" customHeight="1" thickBot="1" x14ac:dyDescent="0.3">
      <c r="B17" s="11" t="s">
        <v>18</v>
      </c>
      <c r="C17" s="12" t="s">
        <v>8</v>
      </c>
    </row>
    <row r="18" spans="2:5" ht="15" customHeight="1" thickBot="1" x14ac:dyDescent="0.3">
      <c r="B18" s="11" t="s">
        <v>19</v>
      </c>
      <c r="C18" s="12" t="s">
        <v>6</v>
      </c>
    </row>
    <row r="19" spans="2:5" ht="16.5" thickBot="1" x14ac:dyDescent="0.3">
      <c r="B19" s="11" t="s">
        <v>20</v>
      </c>
      <c r="C19" s="12" t="s">
        <v>8</v>
      </c>
    </row>
    <row r="20" spans="2:5" ht="15.75" x14ac:dyDescent="0.25">
      <c r="B20" s="1"/>
      <c r="C20" s="1"/>
      <c r="D20" s="44"/>
      <c r="E20" s="44"/>
    </row>
    <row r="21" spans="2:5" ht="15.75" x14ac:dyDescent="0.25">
      <c r="B21" s="1"/>
      <c r="C21" s="4"/>
      <c r="D21" s="1"/>
      <c r="E21" s="4"/>
    </row>
    <row r="22" spans="2:5" ht="15.75" x14ac:dyDescent="0.25">
      <c r="B22" s="1"/>
      <c r="C22" s="4"/>
      <c r="D22" s="1"/>
      <c r="E22" s="4"/>
    </row>
    <row r="23" spans="2:5" ht="15.75" x14ac:dyDescent="0.25">
      <c r="B23" s="1"/>
      <c r="C23" s="4"/>
      <c r="D23" s="1"/>
      <c r="E23" s="4"/>
    </row>
    <row r="24" spans="2:5" ht="15.75" x14ac:dyDescent="0.25">
      <c r="B24" s="1"/>
      <c r="C24" s="4"/>
      <c r="D24" s="1"/>
      <c r="E24" s="4"/>
    </row>
    <row r="25" spans="2:5" ht="15.75" x14ac:dyDescent="0.25">
      <c r="B25" s="1"/>
      <c r="C25" s="4"/>
      <c r="D25" s="1"/>
      <c r="E25" s="4"/>
    </row>
    <row r="26" spans="2:5" ht="15.75" x14ac:dyDescent="0.25">
      <c r="B26" s="2"/>
      <c r="C26" s="5"/>
      <c r="D26" s="3"/>
      <c r="E26" s="4"/>
    </row>
    <row r="27" spans="2:5" ht="15.75" x14ac:dyDescent="0.25">
      <c r="B27" s="1"/>
      <c r="C27" s="4"/>
    </row>
    <row r="28" spans="2:5" ht="15.75" x14ac:dyDescent="0.25">
      <c r="B28" s="3"/>
      <c r="C28" s="6"/>
      <c r="D28" s="1"/>
      <c r="E28" s="1"/>
    </row>
    <row r="29" spans="2:5" ht="15.75" x14ac:dyDescent="0.25">
      <c r="B29" s="3"/>
      <c r="C29" s="6"/>
      <c r="D29" s="1"/>
      <c r="E29" s="1"/>
    </row>
    <row r="30" spans="2:5" ht="15.75" x14ac:dyDescent="0.25">
      <c r="B30" s="1"/>
      <c r="C30" s="4"/>
      <c r="D30" s="1"/>
      <c r="E30" s="4"/>
    </row>
  </sheetData>
  <mergeCells count="3">
    <mergeCell ref="B3:C3"/>
    <mergeCell ref="D3:E3"/>
    <mergeCell ref="D20:E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AABE-795C-472C-90D4-F459305D1FE8}">
  <dimension ref="A1:G25"/>
  <sheetViews>
    <sheetView workbookViewId="0">
      <selection sqref="A1:M29"/>
    </sheetView>
  </sheetViews>
  <sheetFormatPr defaultRowHeight="15" x14ac:dyDescent="0.25"/>
  <cols>
    <col min="5" max="5" width="4.28515625" customWidth="1"/>
    <col min="6" max="6" width="10.42578125" customWidth="1"/>
  </cols>
  <sheetData>
    <row r="1" spans="1:7" ht="15.75" x14ac:dyDescent="0.25">
      <c r="A1" s="42" t="s">
        <v>104</v>
      </c>
    </row>
    <row r="3" spans="1:7" ht="15.75" x14ac:dyDescent="0.25">
      <c r="A3" s="42" t="s">
        <v>105</v>
      </c>
      <c r="C3" s="43"/>
    </row>
    <row r="4" spans="1:7" ht="15.75" x14ac:dyDescent="0.25">
      <c r="A4" s="42"/>
      <c r="C4" s="43"/>
    </row>
    <row r="5" spans="1:7" ht="15.75" x14ac:dyDescent="0.25">
      <c r="A5" s="42"/>
      <c r="C5" s="43"/>
      <c r="E5" s="14"/>
      <c r="F5" s="15"/>
    </row>
    <row r="6" spans="1:7" ht="15.75" x14ac:dyDescent="0.25">
      <c r="A6" s="42"/>
      <c r="C6" s="43"/>
    </row>
    <row r="7" spans="1:7" ht="15.75" x14ac:dyDescent="0.25">
      <c r="A7" s="42" t="s">
        <v>106</v>
      </c>
      <c r="G7" s="43"/>
    </row>
    <row r="8" spans="1:7" ht="15.75" x14ac:dyDescent="0.25">
      <c r="A8" s="42"/>
      <c r="G8" s="43"/>
    </row>
    <row r="9" spans="1:7" ht="15.75" x14ac:dyDescent="0.25">
      <c r="A9" s="42"/>
      <c r="E9" s="14"/>
      <c r="G9" s="43"/>
    </row>
    <row r="10" spans="1:7" ht="15.75" x14ac:dyDescent="0.25">
      <c r="A10" s="42"/>
      <c r="G10" s="43"/>
    </row>
    <row r="11" spans="1:7" ht="15.75" x14ac:dyDescent="0.25">
      <c r="A11" s="42" t="s">
        <v>107</v>
      </c>
      <c r="D11" s="43"/>
    </row>
    <row r="12" spans="1:7" ht="15.75" x14ac:dyDescent="0.25">
      <c r="A12" s="42"/>
      <c r="D12" s="43"/>
    </row>
    <row r="13" spans="1:7" ht="15.75" x14ac:dyDescent="0.25">
      <c r="A13" s="42"/>
      <c r="C13" s="43"/>
      <c r="E13" s="14"/>
      <c r="F13" s="15"/>
    </row>
    <row r="14" spans="1:7" ht="15.75" x14ac:dyDescent="0.25">
      <c r="A14" s="42"/>
      <c r="D14" s="43"/>
    </row>
    <row r="15" spans="1:7" ht="15.75" x14ac:dyDescent="0.25">
      <c r="A15" s="42" t="s">
        <v>108</v>
      </c>
      <c r="E15" s="43"/>
    </row>
    <row r="16" spans="1:7" ht="15.75" x14ac:dyDescent="0.25">
      <c r="A16" s="42"/>
      <c r="E16" s="43"/>
    </row>
    <row r="17" spans="1:5" ht="15.75" x14ac:dyDescent="0.25">
      <c r="A17" s="42"/>
      <c r="E17" s="14"/>
    </row>
    <row r="18" spans="1:5" ht="15.75" x14ac:dyDescent="0.25">
      <c r="A18" s="42"/>
      <c r="E18" s="43"/>
    </row>
    <row r="19" spans="1:5" ht="15.75" x14ac:dyDescent="0.25">
      <c r="A19" s="42" t="s">
        <v>109</v>
      </c>
      <c r="E19" s="43"/>
    </row>
    <row r="20" spans="1:5" ht="15.75" x14ac:dyDescent="0.25">
      <c r="A20" s="42"/>
      <c r="E20" s="43"/>
    </row>
    <row r="21" spans="1:5" ht="15.75" x14ac:dyDescent="0.25">
      <c r="A21" s="42"/>
      <c r="E21" s="14"/>
    </row>
    <row r="22" spans="1:5" ht="15.75" x14ac:dyDescent="0.25">
      <c r="A22" s="42"/>
      <c r="E22" s="43"/>
    </row>
    <row r="23" spans="1:5" ht="15.75" x14ac:dyDescent="0.25">
      <c r="A23" s="42" t="s">
        <v>110</v>
      </c>
      <c r="E23" s="43"/>
    </row>
    <row r="25" spans="1:5" ht="15.75" x14ac:dyDescent="0.25">
      <c r="A25" s="42"/>
      <c r="E25" s="14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BF55-B3F9-4BF3-AA39-15B31789C608}">
  <dimension ref="A1:G25"/>
  <sheetViews>
    <sheetView workbookViewId="0">
      <selection sqref="A1:L26"/>
    </sheetView>
  </sheetViews>
  <sheetFormatPr defaultRowHeight="15" x14ac:dyDescent="0.25"/>
  <cols>
    <col min="5" max="5" width="4.28515625" customWidth="1"/>
    <col min="6" max="6" width="10.42578125" customWidth="1"/>
  </cols>
  <sheetData>
    <row r="1" spans="1:7" ht="15.75" x14ac:dyDescent="0.25">
      <c r="A1" s="42" t="s">
        <v>104</v>
      </c>
    </row>
    <row r="3" spans="1:7" ht="15.75" x14ac:dyDescent="0.25">
      <c r="A3" s="42" t="s">
        <v>105</v>
      </c>
      <c r="C3" s="43"/>
    </row>
    <row r="4" spans="1:7" ht="15.75" x14ac:dyDescent="0.25">
      <c r="A4" s="42"/>
      <c r="C4" s="43"/>
    </row>
    <row r="5" spans="1:7" ht="15.75" x14ac:dyDescent="0.25">
      <c r="A5" s="42" t="s">
        <v>111</v>
      </c>
      <c r="C5" s="43"/>
      <c r="E5" s="14" t="s">
        <v>112</v>
      </c>
      <c r="F5" s="15">
        <f>(25*1000)+25000</f>
        <v>50000</v>
      </c>
    </row>
    <row r="6" spans="1:7" ht="15.75" x14ac:dyDescent="0.25">
      <c r="A6" s="42"/>
      <c r="C6" s="43"/>
    </row>
    <row r="7" spans="1:7" ht="15.75" x14ac:dyDescent="0.25">
      <c r="A7" s="42" t="s">
        <v>106</v>
      </c>
      <c r="G7" s="43"/>
    </row>
    <row r="8" spans="1:7" ht="15.75" x14ac:dyDescent="0.25">
      <c r="A8" s="42"/>
      <c r="G8" s="43"/>
    </row>
    <row r="9" spans="1:7" ht="15.75" x14ac:dyDescent="0.25">
      <c r="A9" s="42" t="s">
        <v>113</v>
      </c>
      <c r="E9" s="14" t="s">
        <v>114</v>
      </c>
      <c r="G9" s="43"/>
    </row>
    <row r="10" spans="1:7" ht="15.75" x14ac:dyDescent="0.25">
      <c r="A10" s="42"/>
      <c r="G10" s="43"/>
    </row>
    <row r="11" spans="1:7" ht="15.75" x14ac:dyDescent="0.25">
      <c r="A11" s="42" t="s">
        <v>107</v>
      </c>
      <c r="D11" s="43"/>
    </row>
    <row r="12" spans="1:7" ht="15.75" x14ac:dyDescent="0.25">
      <c r="A12" s="42"/>
      <c r="D12" s="43"/>
    </row>
    <row r="13" spans="1:7" ht="15.75" x14ac:dyDescent="0.25">
      <c r="A13" s="42" t="s">
        <v>115</v>
      </c>
      <c r="C13" s="43"/>
      <c r="E13" s="14" t="s">
        <v>112</v>
      </c>
      <c r="F13" s="15">
        <v>25000</v>
      </c>
    </row>
    <row r="14" spans="1:7" ht="15.75" x14ac:dyDescent="0.25">
      <c r="A14" s="42"/>
      <c r="D14" s="43"/>
    </row>
    <row r="15" spans="1:7" ht="15.75" x14ac:dyDescent="0.25">
      <c r="A15" s="42" t="s">
        <v>108</v>
      </c>
      <c r="E15" s="43"/>
    </row>
    <row r="16" spans="1:7" ht="15.75" x14ac:dyDescent="0.25">
      <c r="A16" s="42"/>
      <c r="E16" s="43"/>
    </row>
    <row r="17" spans="1:5" ht="15.75" x14ac:dyDescent="0.25">
      <c r="A17" s="42" t="s">
        <v>116</v>
      </c>
      <c r="E17" s="14" t="s">
        <v>117</v>
      </c>
    </row>
    <row r="18" spans="1:5" ht="15.75" x14ac:dyDescent="0.25">
      <c r="A18" s="42"/>
      <c r="E18" s="43"/>
    </row>
    <row r="19" spans="1:5" ht="15.75" x14ac:dyDescent="0.25">
      <c r="A19" s="42" t="s">
        <v>109</v>
      </c>
      <c r="E19" s="43"/>
    </row>
    <row r="20" spans="1:5" ht="15.75" x14ac:dyDescent="0.25">
      <c r="A20" s="42"/>
      <c r="E20" s="43"/>
    </row>
    <row r="21" spans="1:5" ht="15.75" x14ac:dyDescent="0.25">
      <c r="A21" s="42" t="s">
        <v>119</v>
      </c>
      <c r="E21" s="14" t="s">
        <v>118</v>
      </c>
    </row>
    <row r="22" spans="1:5" ht="15.75" x14ac:dyDescent="0.25">
      <c r="A22" s="42"/>
      <c r="E22" s="43"/>
    </row>
    <row r="23" spans="1:5" ht="15.75" x14ac:dyDescent="0.25">
      <c r="A23" s="42" t="s">
        <v>110</v>
      </c>
      <c r="E23" s="43"/>
    </row>
    <row r="25" spans="1:5" ht="15.75" x14ac:dyDescent="0.25">
      <c r="A25" s="42" t="s">
        <v>120</v>
      </c>
      <c r="E25" s="14" t="s">
        <v>121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A396-3C22-4DC7-A9F4-A8BA1F476197}">
  <dimension ref="A2:I19"/>
  <sheetViews>
    <sheetView workbookViewId="0">
      <selection sqref="A1:N22"/>
    </sheetView>
  </sheetViews>
  <sheetFormatPr defaultRowHeight="15" x14ac:dyDescent="0.25"/>
  <cols>
    <col min="2" max="2" width="12.28515625" customWidth="1"/>
    <col min="4" max="4" width="15.140625" customWidth="1"/>
    <col min="5" max="5" width="11.28515625" bestFit="1" customWidth="1"/>
  </cols>
  <sheetData>
    <row r="2" spans="1:9" ht="15" customHeight="1" x14ac:dyDescent="0.25">
      <c r="A2" s="45" t="s">
        <v>22</v>
      </c>
      <c r="B2" s="45"/>
      <c r="C2" s="45"/>
      <c r="D2" s="45"/>
      <c r="E2" s="45"/>
      <c r="F2" s="45"/>
      <c r="G2" s="45"/>
      <c r="H2" s="45"/>
      <c r="I2" s="45"/>
    </row>
    <row r="3" spans="1:9" x14ac:dyDescent="0.25">
      <c r="A3" s="45"/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45"/>
      <c r="B4" s="45"/>
      <c r="C4" s="45"/>
      <c r="D4" s="45"/>
      <c r="E4" s="45"/>
      <c r="F4" s="45"/>
      <c r="G4" s="45"/>
      <c r="H4" s="45"/>
      <c r="I4" s="45"/>
    </row>
    <row r="7" spans="1:9" x14ac:dyDescent="0.25">
      <c r="A7" t="s">
        <v>23</v>
      </c>
      <c r="D7" s="7">
        <v>2732016</v>
      </c>
    </row>
    <row r="8" spans="1:9" x14ac:dyDescent="0.25">
      <c r="A8" t="s">
        <v>24</v>
      </c>
      <c r="D8" s="7">
        <v>6706788</v>
      </c>
    </row>
    <row r="9" spans="1:9" x14ac:dyDescent="0.25">
      <c r="A9" t="s">
        <v>26</v>
      </c>
      <c r="D9">
        <v>4152</v>
      </c>
    </row>
    <row r="14" spans="1:9" x14ac:dyDescent="0.25">
      <c r="A14" t="s">
        <v>0</v>
      </c>
      <c r="B14" t="s">
        <v>28</v>
      </c>
    </row>
    <row r="15" spans="1:9" x14ac:dyDescent="0.25">
      <c r="E15" s="7"/>
    </row>
    <row r="16" spans="1:9" x14ac:dyDescent="0.25">
      <c r="E16" s="7"/>
    </row>
    <row r="19" spans="1:2" x14ac:dyDescent="0.25">
      <c r="A19" t="s">
        <v>1</v>
      </c>
      <c r="B19" t="s">
        <v>30</v>
      </c>
    </row>
  </sheetData>
  <mergeCells count="1">
    <mergeCell ref="A2:I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BDF9-D0FB-45C2-9286-AF6CB579C0D2}">
  <dimension ref="A2:I20"/>
  <sheetViews>
    <sheetView workbookViewId="0">
      <selection sqref="A1:N22"/>
    </sheetView>
  </sheetViews>
  <sheetFormatPr defaultRowHeight="15" x14ac:dyDescent="0.25"/>
  <cols>
    <col min="2" max="2" width="12.28515625" customWidth="1"/>
    <col min="4" max="4" width="15.140625" customWidth="1"/>
    <col min="5" max="5" width="11.28515625" bestFit="1" customWidth="1"/>
  </cols>
  <sheetData>
    <row r="2" spans="1:9" ht="15" customHeight="1" x14ac:dyDescent="0.25">
      <c r="A2" s="45" t="s">
        <v>22</v>
      </c>
      <c r="B2" s="45"/>
      <c r="C2" s="45"/>
      <c r="D2" s="45"/>
      <c r="E2" s="45"/>
      <c r="F2" s="45"/>
      <c r="G2" s="45"/>
      <c r="H2" s="45"/>
      <c r="I2" s="45"/>
    </row>
    <row r="3" spans="1:9" x14ac:dyDescent="0.25">
      <c r="A3" s="45"/>
      <c r="B3" s="45"/>
      <c r="C3" s="45"/>
      <c r="D3" s="45"/>
      <c r="E3" s="45"/>
      <c r="F3" s="45"/>
      <c r="G3" s="45"/>
      <c r="H3" s="45"/>
      <c r="I3" s="45"/>
    </row>
    <row r="4" spans="1:9" x14ac:dyDescent="0.25">
      <c r="A4" s="45"/>
      <c r="B4" s="45"/>
      <c r="C4" s="45"/>
      <c r="D4" s="45"/>
      <c r="E4" s="45"/>
      <c r="F4" s="45"/>
      <c r="G4" s="45"/>
      <c r="H4" s="45"/>
      <c r="I4" s="45"/>
    </row>
    <row r="7" spans="1:9" x14ac:dyDescent="0.25">
      <c r="A7" t="s">
        <v>23</v>
      </c>
      <c r="D7" s="7">
        <v>2732016</v>
      </c>
    </row>
    <row r="8" spans="1:9" x14ac:dyDescent="0.25">
      <c r="A8" t="s">
        <v>24</v>
      </c>
      <c r="D8" s="7">
        <v>6706788</v>
      </c>
    </row>
    <row r="9" spans="1:9" x14ac:dyDescent="0.25">
      <c r="A9" t="s">
        <v>26</v>
      </c>
      <c r="D9">
        <v>4152</v>
      </c>
    </row>
    <row r="14" spans="1:9" x14ac:dyDescent="0.25">
      <c r="A14" t="s">
        <v>0</v>
      </c>
      <c r="B14" t="s">
        <v>28</v>
      </c>
    </row>
    <row r="15" spans="1:9" x14ac:dyDescent="0.25">
      <c r="B15" t="s">
        <v>27</v>
      </c>
      <c r="E15" s="7">
        <f>D7/D9</f>
        <v>658</v>
      </c>
    </row>
    <row r="16" spans="1:9" x14ac:dyDescent="0.25">
      <c r="B16" t="s">
        <v>25</v>
      </c>
      <c r="E16" s="7">
        <f>D8/12</f>
        <v>558899</v>
      </c>
    </row>
    <row r="17" spans="1:2" x14ac:dyDescent="0.25">
      <c r="B17" t="s">
        <v>29</v>
      </c>
    </row>
    <row r="19" spans="1:2" x14ac:dyDescent="0.25">
      <c r="A19" t="s">
        <v>1</v>
      </c>
      <c r="B19" t="s">
        <v>30</v>
      </c>
    </row>
    <row r="20" spans="1:2" x14ac:dyDescent="0.25">
      <c r="B20" t="s">
        <v>31</v>
      </c>
    </row>
  </sheetData>
  <mergeCells count="1">
    <mergeCell ref="A2:I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B3AC-8C98-4ED2-8CE5-DCDD98159EAA}">
  <dimension ref="A1:M35"/>
  <sheetViews>
    <sheetView workbookViewId="0">
      <selection sqref="A1:N32"/>
    </sheetView>
  </sheetViews>
  <sheetFormatPr defaultRowHeight="15" x14ac:dyDescent="0.25"/>
  <cols>
    <col min="3" max="3" width="12.85546875" bestFit="1" customWidth="1"/>
    <col min="4" max="4" width="14" bestFit="1" customWidth="1"/>
    <col min="6" max="6" width="13.7109375" bestFit="1" customWidth="1"/>
  </cols>
  <sheetData>
    <row r="1" spans="1:13" x14ac:dyDescent="0.25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I4" t="s">
        <v>33</v>
      </c>
      <c r="L4">
        <v>158</v>
      </c>
      <c r="M4" t="s">
        <v>34</v>
      </c>
    </row>
    <row r="5" spans="1:13" x14ac:dyDescent="0.25">
      <c r="I5" t="s">
        <v>33</v>
      </c>
      <c r="L5">
        <v>149</v>
      </c>
      <c r="M5" t="s">
        <v>39</v>
      </c>
    </row>
    <row r="6" spans="1:13" x14ac:dyDescent="0.25">
      <c r="A6" t="s">
        <v>0</v>
      </c>
      <c r="B6" t="s">
        <v>42</v>
      </c>
      <c r="I6" t="s">
        <v>36</v>
      </c>
      <c r="L6">
        <v>5</v>
      </c>
      <c r="M6" t="s">
        <v>37</v>
      </c>
    </row>
    <row r="7" spans="1:13" x14ac:dyDescent="0.25">
      <c r="I7" t="s">
        <v>35</v>
      </c>
      <c r="L7">
        <v>7500</v>
      </c>
      <c r="M7" t="s">
        <v>38</v>
      </c>
    </row>
    <row r="8" spans="1:13" x14ac:dyDescent="0.25">
      <c r="I8" t="s">
        <v>40</v>
      </c>
      <c r="L8" s="8">
        <v>55000</v>
      </c>
      <c r="M8" t="s">
        <v>38</v>
      </c>
    </row>
    <row r="9" spans="1:13" x14ac:dyDescent="0.25">
      <c r="C9" s="7"/>
      <c r="I9" t="s">
        <v>41</v>
      </c>
      <c r="L9" s="8">
        <v>65</v>
      </c>
      <c r="M9" t="s">
        <v>38</v>
      </c>
    </row>
    <row r="11" spans="1:13" x14ac:dyDescent="0.25">
      <c r="A11" t="s">
        <v>1</v>
      </c>
      <c r="B11" t="s">
        <v>45</v>
      </c>
    </row>
    <row r="17" spans="1:10" x14ac:dyDescent="0.25">
      <c r="A17" t="s">
        <v>2</v>
      </c>
      <c r="B17" t="s">
        <v>61</v>
      </c>
    </row>
    <row r="20" spans="1:10" x14ac:dyDescent="0.25">
      <c r="A20" t="s">
        <v>48</v>
      </c>
      <c r="B20" t="s">
        <v>49</v>
      </c>
    </row>
    <row r="26" spans="1:10" x14ac:dyDescent="0.25">
      <c r="D26" s="13"/>
    </row>
    <row r="27" spans="1:10" x14ac:dyDescent="0.25">
      <c r="D27" s="7"/>
    </row>
    <row r="28" spans="1:10" x14ac:dyDescent="0.25">
      <c r="D28" s="7"/>
    </row>
    <row r="31" spans="1:10" x14ac:dyDescent="0.25">
      <c r="F31" s="47"/>
      <c r="G31" s="47"/>
      <c r="H31" s="47"/>
      <c r="I31" s="47"/>
      <c r="J31" s="47"/>
    </row>
    <row r="32" spans="1:10" x14ac:dyDescent="0.25">
      <c r="A32" t="s">
        <v>52</v>
      </c>
      <c r="B32" t="s">
        <v>54</v>
      </c>
    </row>
    <row r="33" spans="3:6" x14ac:dyDescent="0.25">
      <c r="D33" s="7"/>
    </row>
    <row r="34" spans="3:6" x14ac:dyDescent="0.25">
      <c r="F34" s="7"/>
    </row>
    <row r="35" spans="3:6" x14ac:dyDescent="0.25">
      <c r="C35" s="7"/>
    </row>
  </sheetData>
  <mergeCells count="2">
    <mergeCell ref="A1:M3"/>
    <mergeCell ref="F31:J3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0B3-D492-4991-BDEA-861D8EAD72E5}">
  <dimension ref="A1:M35"/>
  <sheetViews>
    <sheetView workbookViewId="0">
      <selection activeCell="F34" sqref="F34"/>
    </sheetView>
  </sheetViews>
  <sheetFormatPr defaultRowHeight="15" x14ac:dyDescent="0.25"/>
  <cols>
    <col min="3" max="3" width="12.85546875" bestFit="1" customWidth="1"/>
    <col min="4" max="4" width="14" bestFit="1" customWidth="1"/>
    <col min="6" max="6" width="13.7109375" bestFit="1" customWidth="1"/>
  </cols>
  <sheetData>
    <row r="1" spans="1:13" x14ac:dyDescent="0.25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I4" t="s">
        <v>33</v>
      </c>
      <c r="L4">
        <v>158</v>
      </c>
      <c r="M4" t="s">
        <v>34</v>
      </c>
    </row>
    <row r="5" spans="1:13" x14ac:dyDescent="0.25">
      <c r="I5" t="s">
        <v>33</v>
      </c>
      <c r="L5">
        <v>149</v>
      </c>
      <c r="M5" t="s">
        <v>39</v>
      </c>
    </row>
    <row r="6" spans="1:13" x14ac:dyDescent="0.25">
      <c r="A6" t="s">
        <v>0</v>
      </c>
      <c r="B6" t="s">
        <v>42</v>
      </c>
      <c r="I6" t="s">
        <v>36</v>
      </c>
      <c r="L6">
        <v>5</v>
      </c>
      <c r="M6" t="s">
        <v>37</v>
      </c>
    </row>
    <row r="7" spans="1:13" x14ac:dyDescent="0.25">
      <c r="I7" t="s">
        <v>35</v>
      </c>
      <c r="L7">
        <v>7500</v>
      </c>
      <c r="M7" t="s">
        <v>38</v>
      </c>
    </row>
    <row r="8" spans="1:13" x14ac:dyDescent="0.25">
      <c r="B8" t="s">
        <v>44</v>
      </c>
      <c r="I8" t="s">
        <v>40</v>
      </c>
      <c r="L8" s="8">
        <v>55000</v>
      </c>
      <c r="M8" t="s">
        <v>38</v>
      </c>
    </row>
    <row r="9" spans="1:13" x14ac:dyDescent="0.25">
      <c r="B9" s="14" t="s">
        <v>43</v>
      </c>
      <c r="C9" s="15">
        <f>158*L9</f>
        <v>10270</v>
      </c>
      <c r="I9" t="s">
        <v>41</v>
      </c>
      <c r="L9" s="8">
        <v>65</v>
      </c>
      <c r="M9" t="s">
        <v>38</v>
      </c>
    </row>
    <row r="11" spans="1:13" x14ac:dyDescent="0.25">
      <c r="A11" t="s">
        <v>1</v>
      </c>
      <c r="B11" t="s">
        <v>45</v>
      </c>
    </row>
    <row r="13" spans="1:13" x14ac:dyDescent="0.25">
      <c r="B13" t="s">
        <v>46</v>
      </c>
    </row>
    <row r="14" spans="1:13" x14ac:dyDescent="0.25">
      <c r="B14" t="s">
        <v>57</v>
      </c>
    </row>
    <row r="15" spans="1:13" x14ac:dyDescent="0.25">
      <c r="B15" s="14" t="s">
        <v>56</v>
      </c>
    </row>
    <row r="17" spans="1:10" x14ac:dyDescent="0.25">
      <c r="A17" t="s">
        <v>2</v>
      </c>
      <c r="B17" t="s">
        <v>61</v>
      </c>
    </row>
    <row r="18" spans="1:10" x14ac:dyDescent="0.25">
      <c r="B18" s="14" t="s">
        <v>47</v>
      </c>
    </row>
    <row r="20" spans="1:10" x14ac:dyDescent="0.25">
      <c r="A20" t="s">
        <v>48</v>
      </c>
      <c r="B20" t="s">
        <v>49</v>
      </c>
    </row>
    <row r="21" spans="1:10" x14ac:dyDescent="0.25">
      <c r="B21" t="s">
        <v>58</v>
      </c>
      <c r="D21" s="13">
        <f>(4*7500)+55000</f>
        <v>85000</v>
      </c>
    </row>
    <row r="22" spans="1:10" x14ac:dyDescent="0.25">
      <c r="B22" t="s">
        <v>50</v>
      </c>
      <c r="D22" s="7">
        <v>0</v>
      </c>
    </row>
    <row r="23" spans="1:10" x14ac:dyDescent="0.25">
      <c r="B23" s="16" t="s">
        <v>51</v>
      </c>
      <c r="C23" s="16"/>
      <c r="D23" s="17">
        <f>65000</f>
        <v>65000</v>
      </c>
    </row>
    <row r="31" spans="1:10" x14ac:dyDescent="0.25">
      <c r="F31" s="47" t="s">
        <v>59</v>
      </c>
      <c r="G31" s="47"/>
      <c r="H31" s="47"/>
      <c r="I31" s="47"/>
      <c r="J31" s="47"/>
    </row>
    <row r="32" spans="1:10" x14ac:dyDescent="0.25">
      <c r="A32" t="s">
        <v>52</v>
      </c>
      <c r="B32" t="s">
        <v>54</v>
      </c>
    </row>
    <row r="33" spans="2:6" x14ac:dyDescent="0.25">
      <c r="B33" t="s">
        <v>53</v>
      </c>
      <c r="D33" s="7">
        <f>L5*1250</f>
        <v>186250</v>
      </c>
    </row>
    <row r="34" spans="2:6" x14ac:dyDescent="0.25">
      <c r="B34" t="s">
        <v>60</v>
      </c>
      <c r="F34" s="7">
        <f>(65*1250)+((55000/4)+7500)</f>
        <v>102500</v>
      </c>
    </row>
    <row r="35" spans="2:6" x14ac:dyDescent="0.25">
      <c r="B35" s="14" t="s">
        <v>55</v>
      </c>
      <c r="C35" s="15">
        <f>D33-F34</f>
        <v>83750</v>
      </c>
    </row>
  </sheetData>
  <mergeCells count="2">
    <mergeCell ref="A1:M3"/>
    <mergeCell ref="F31:J3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1F9D-47DE-480F-BBD1-6912677D0D5C}">
  <dimension ref="A2:N18"/>
  <sheetViews>
    <sheetView workbookViewId="0">
      <selection sqref="A1:N18"/>
    </sheetView>
  </sheetViews>
  <sheetFormatPr defaultRowHeight="15" x14ac:dyDescent="0.25"/>
  <cols>
    <col min="1" max="1" width="11.7109375" customWidth="1"/>
    <col min="2" max="2" width="20.28515625" customWidth="1"/>
    <col min="3" max="3" width="21" customWidth="1"/>
  </cols>
  <sheetData>
    <row r="2" spans="1:14" x14ac:dyDescent="0.25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5.75" thickBot="1" x14ac:dyDescent="0.3"/>
    <row r="5" spans="1:14" ht="16.5" thickBot="1" x14ac:dyDescent="0.3">
      <c r="A5" s="48"/>
      <c r="B5" s="18" t="s">
        <v>63</v>
      </c>
      <c r="C5" s="18" t="s">
        <v>64</v>
      </c>
    </row>
    <row r="6" spans="1:14" ht="16.5" thickBot="1" x14ac:dyDescent="0.3">
      <c r="A6" s="49"/>
      <c r="B6" s="19" t="s">
        <v>65</v>
      </c>
      <c r="C6" s="19" t="s">
        <v>66</v>
      </c>
    </row>
    <row r="7" spans="1:14" ht="16.5" thickBot="1" x14ac:dyDescent="0.3">
      <c r="A7" s="20" t="s">
        <v>67</v>
      </c>
      <c r="B7" s="19">
        <v>950</v>
      </c>
      <c r="C7" s="21">
        <v>106550</v>
      </c>
    </row>
    <row r="8" spans="1:14" ht="16.5" thickBot="1" x14ac:dyDescent="0.3">
      <c r="A8" s="20" t="s">
        <v>68</v>
      </c>
      <c r="B8" s="19">
        <v>953</v>
      </c>
      <c r="C8" s="21">
        <v>106697</v>
      </c>
    </row>
    <row r="9" spans="1:14" ht="16.5" thickBot="1" x14ac:dyDescent="0.3">
      <c r="A9" s="20" t="s">
        <v>69</v>
      </c>
      <c r="B9" s="19">
        <v>900</v>
      </c>
      <c r="C9" s="21">
        <v>104100</v>
      </c>
    </row>
    <row r="10" spans="1:14" ht="16.5" thickBot="1" x14ac:dyDescent="0.3">
      <c r="A10" s="20" t="s">
        <v>70</v>
      </c>
      <c r="B10" s="21">
        <v>1060</v>
      </c>
      <c r="C10" s="21">
        <v>111940</v>
      </c>
    </row>
    <row r="11" spans="1:14" ht="16.5" thickBot="1" x14ac:dyDescent="0.3">
      <c r="A11" s="20" t="s">
        <v>71</v>
      </c>
      <c r="B11" s="21">
        <v>104</v>
      </c>
      <c r="C11" s="22">
        <v>65096</v>
      </c>
    </row>
    <row r="12" spans="1:14" ht="16.5" thickBot="1" x14ac:dyDescent="0.3">
      <c r="A12" s="20" t="s">
        <v>72</v>
      </c>
      <c r="B12" s="21">
        <v>923</v>
      </c>
      <c r="C12" s="21">
        <v>105227</v>
      </c>
    </row>
    <row r="13" spans="1:14" ht="16.5" thickBot="1" x14ac:dyDescent="0.3">
      <c r="A13" s="23" t="s">
        <v>73</v>
      </c>
      <c r="B13" s="21">
        <v>850</v>
      </c>
      <c r="C13" s="24">
        <v>101650</v>
      </c>
    </row>
    <row r="14" spans="1:14" ht="16.5" thickBot="1" x14ac:dyDescent="0.3">
      <c r="A14" s="20" t="s">
        <v>74</v>
      </c>
      <c r="B14" s="21">
        <v>1200</v>
      </c>
      <c r="C14" s="22">
        <v>118800</v>
      </c>
    </row>
    <row r="15" spans="1:14" ht="16.5" thickBot="1" x14ac:dyDescent="0.3">
      <c r="A15" s="20" t="s">
        <v>75</v>
      </c>
      <c r="B15" s="21">
        <v>1040</v>
      </c>
      <c r="C15" s="21">
        <v>110960</v>
      </c>
    </row>
    <row r="16" spans="1:14" ht="16.5" thickBot="1" x14ac:dyDescent="0.3">
      <c r="A16" s="20" t="s">
        <v>76</v>
      </c>
      <c r="B16" s="21">
        <v>1080</v>
      </c>
      <c r="C16" s="21">
        <v>112920</v>
      </c>
    </row>
    <row r="17" spans="1:3" ht="16.5" thickBot="1" x14ac:dyDescent="0.3">
      <c r="A17" s="20" t="s">
        <v>77</v>
      </c>
      <c r="B17" s="21">
        <v>1120</v>
      </c>
      <c r="C17" s="21">
        <v>114880</v>
      </c>
    </row>
    <row r="18" spans="1:3" ht="16.5" thickBot="1" x14ac:dyDescent="0.3">
      <c r="A18" s="20" t="s">
        <v>78</v>
      </c>
      <c r="B18" s="19">
        <v>985</v>
      </c>
      <c r="C18" s="21">
        <v>108265</v>
      </c>
    </row>
  </sheetData>
  <mergeCells count="2">
    <mergeCell ref="A2:N3"/>
    <mergeCell ref="A5:A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A39D-9EB3-463D-8ED2-D41ACEB30088}">
  <dimension ref="A2:N36"/>
  <sheetViews>
    <sheetView topLeftCell="A10" workbookViewId="0">
      <selection activeCell="A21" sqref="A21:F37"/>
    </sheetView>
  </sheetViews>
  <sheetFormatPr defaultRowHeight="15" x14ac:dyDescent="0.25"/>
  <cols>
    <col min="1" max="1" width="11.7109375" customWidth="1"/>
    <col min="2" max="2" width="20.28515625" customWidth="1"/>
    <col min="3" max="3" width="21" customWidth="1"/>
  </cols>
  <sheetData>
    <row r="2" spans="1:14" x14ac:dyDescent="0.25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5.75" thickBot="1" x14ac:dyDescent="0.3"/>
    <row r="5" spans="1:14" ht="16.5" thickBot="1" x14ac:dyDescent="0.3">
      <c r="A5" s="48"/>
      <c r="B5" s="18" t="s">
        <v>63</v>
      </c>
      <c r="C5" s="18" t="s">
        <v>64</v>
      </c>
    </row>
    <row r="6" spans="1:14" ht="16.5" thickBot="1" x14ac:dyDescent="0.3">
      <c r="A6" s="49"/>
      <c r="B6" s="19" t="s">
        <v>65</v>
      </c>
      <c r="C6" s="19" t="s">
        <v>66</v>
      </c>
    </row>
    <row r="7" spans="1:14" ht="16.5" thickBot="1" x14ac:dyDescent="0.3">
      <c r="A7" s="20" t="s">
        <v>67</v>
      </c>
      <c r="B7" s="19">
        <v>950</v>
      </c>
      <c r="C7" s="21">
        <v>106550</v>
      </c>
    </row>
    <row r="8" spans="1:14" ht="16.5" thickBot="1" x14ac:dyDescent="0.3">
      <c r="A8" s="20" t="s">
        <v>68</v>
      </c>
      <c r="B8" s="19">
        <v>953</v>
      </c>
      <c r="C8" s="21">
        <v>106697</v>
      </c>
    </row>
    <row r="9" spans="1:14" ht="16.5" thickBot="1" x14ac:dyDescent="0.3">
      <c r="A9" s="20" t="s">
        <v>69</v>
      </c>
      <c r="B9" s="19">
        <v>900</v>
      </c>
      <c r="C9" s="21">
        <v>104100</v>
      </c>
    </row>
    <row r="10" spans="1:14" ht="16.5" thickBot="1" x14ac:dyDescent="0.3">
      <c r="A10" s="20" t="s">
        <v>70</v>
      </c>
      <c r="B10" s="21">
        <v>1060</v>
      </c>
      <c r="C10" s="21">
        <v>111940</v>
      </c>
    </row>
    <row r="11" spans="1:14" ht="16.5" thickBot="1" x14ac:dyDescent="0.3">
      <c r="A11" s="25" t="s">
        <v>71</v>
      </c>
      <c r="B11" s="26">
        <v>104</v>
      </c>
      <c r="C11" s="27">
        <v>65096</v>
      </c>
    </row>
    <row r="12" spans="1:14" ht="16.5" thickBot="1" x14ac:dyDescent="0.3">
      <c r="A12" s="20" t="s">
        <v>72</v>
      </c>
      <c r="B12" s="21">
        <v>923</v>
      </c>
      <c r="C12" s="21">
        <v>105227</v>
      </c>
    </row>
    <row r="13" spans="1:14" ht="16.5" thickBot="1" x14ac:dyDescent="0.3">
      <c r="A13" s="23" t="s">
        <v>73</v>
      </c>
      <c r="B13" s="21">
        <v>850</v>
      </c>
      <c r="C13" s="24">
        <v>101650</v>
      </c>
    </row>
    <row r="14" spans="1:14" ht="16.5" thickBot="1" x14ac:dyDescent="0.3">
      <c r="A14" s="25" t="s">
        <v>74</v>
      </c>
      <c r="B14" s="26">
        <v>1200</v>
      </c>
      <c r="C14" s="27">
        <v>118800</v>
      </c>
    </row>
    <row r="15" spans="1:14" ht="16.5" thickBot="1" x14ac:dyDescent="0.3">
      <c r="A15" s="20" t="s">
        <v>75</v>
      </c>
      <c r="B15" s="21">
        <v>1040</v>
      </c>
      <c r="C15" s="21">
        <v>110960</v>
      </c>
    </row>
    <row r="16" spans="1:14" ht="16.5" thickBot="1" x14ac:dyDescent="0.3">
      <c r="A16" s="20" t="s">
        <v>76</v>
      </c>
      <c r="B16" s="21">
        <v>1080</v>
      </c>
      <c r="C16" s="21">
        <v>112920</v>
      </c>
    </row>
    <row r="17" spans="1:5" ht="16.5" thickBot="1" x14ac:dyDescent="0.3">
      <c r="A17" s="20" t="s">
        <v>77</v>
      </c>
      <c r="B17" s="21">
        <v>1120</v>
      </c>
      <c r="C17" s="21">
        <v>114880</v>
      </c>
    </row>
    <row r="18" spans="1:5" ht="16.5" thickBot="1" x14ac:dyDescent="0.3">
      <c r="A18" s="20" t="s">
        <v>78</v>
      </c>
      <c r="B18" s="19">
        <v>985</v>
      </c>
      <c r="C18" s="21">
        <v>108265</v>
      </c>
    </row>
    <row r="21" spans="1:5" ht="12.75" customHeight="1" x14ac:dyDescent="0.25">
      <c r="A21" s="28" t="s">
        <v>92</v>
      </c>
      <c r="B21" s="28"/>
    </row>
    <row r="22" spans="1:5" x14ac:dyDescent="0.25">
      <c r="A22" s="28" t="s">
        <v>93</v>
      </c>
      <c r="B22" s="28"/>
    </row>
    <row r="23" spans="1:5" x14ac:dyDescent="0.25">
      <c r="A23" s="28"/>
      <c r="B23" s="28"/>
    </row>
    <row r="24" spans="1:5" x14ac:dyDescent="0.25">
      <c r="A24" s="28" t="s">
        <v>79</v>
      </c>
      <c r="B24" s="28"/>
    </row>
    <row r="25" spans="1:5" x14ac:dyDescent="0.25">
      <c r="A25" s="28" t="s">
        <v>80</v>
      </c>
      <c r="B25" s="28"/>
    </row>
    <row r="26" spans="1:5" x14ac:dyDescent="0.25">
      <c r="A26" s="28"/>
      <c r="B26" s="28"/>
      <c r="E26" s="29" t="s">
        <v>82</v>
      </c>
    </row>
    <row r="27" spans="1:5" x14ac:dyDescent="0.25">
      <c r="A27" s="28" t="s">
        <v>81</v>
      </c>
      <c r="B27" s="28"/>
      <c r="E27" s="29">
        <f>-65096+118800</f>
        <v>53704</v>
      </c>
    </row>
    <row r="28" spans="1:5" x14ac:dyDescent="0.25">
      <c r="A28" s="28" t="s">
        <v>80</v>
      </c>
      <c r="B28" s="28"/>
      <c r="E28" s="29">
        <f>1200-104</f>
        <v>1096</v>
      </c>
    </row>
    <row r="29" spans="1:5" x14ac:dyDescent="0.25">
      <c r="A29" s="28"/>
      <c r="B29" s="28"/>
      <c r="E29" s="29">
        <f>E27/E28</f>
        <v>49</v>
      </c>
    </row>
    <row r="30" spans="1:5" x14ac:dyDescent="0.25">
      <c r="A30" s="28" t="s">
        <v>83</v>
      </c>
      <c r="B30" s="28"/>
      <c r="E30" s="29">
        <f>65096-(104*E29)</f>
        <v>60000</v>
      </c>
    </row>
    <row r="31" spans="1:5" x14ac:dyDescent="0.25">
      <c r="A31" s="28"/>
      <c r="B31" s="28"/>
      <c r="E31" s="29"/>
    </row>
    <row r="32" spans="1:5" x14ac:dyDescent="0.25">
      <c r="A32" s="28" t="s">
        <v>84</v>
      </c>
      <c r="B32" s="28"/>
      <c r="E32" s="29"/>
    </row>
    <row r="33" spans="1:5" x14ac:dyDescent="0.25">
      <c r="A33" s="28" t="s">
        <v>85</v>
      </c>
      <c r="B33" s="28"/>
      <c r="E33" s="29"/>
    </row>
    <row r="34" spans="1:5" x14ac:dyDescent="0.25">
      <c r="A34" s="28"/>
      <c r="B34" s="28"/>
      <c r="E34" s="29"/>
    </row>
    <row r="35" spans="1:5" x14ac:dyDescent="0.25">
      <c r="A35" s="30" t="s">
        <v>86</v>
      </c>
      <c r="B35" s="14"/>
      <c r="E35" s="29"/>
    </row>
    <row r="36" spans="1:5" x14ac:dyDescent="0.25">
      <c r="A36" s="30" t="s">
        <v>87</v>
      </c>
      <c r="B36" s="14"/>
      <c r="E36" s="29">
        <f>12*60000</f>
        <v>720000</v>
      </c>
    </row>
  </sheetData>
  <mergeCells count="2">
    <mergeCell ref="A2:N3"/>
    <mergeCell ref="A5:A6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85FB-D47A-4629-93DD-1F4179538D79}">
  <dimension ref="A1:J15"/>
  <sheetViews>
    <sheetView workbookViewId="0">
      <selection sqref="A1:J15"/>
    </sheetView>
  </sheetViews>
  <sheetFormatPr defaultRowHeight="15" x14ac:dyDescent="0.25"/>
  <sheetData>
    <row r="1" spans="1:10" x14ac:dyDescent="0.25">
      <c r="A1" s="50" t="s">
        <v>88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 thickBot="1" x14ac:dyDescent="0.3"/>
    <row r="3" spans="1:10" ht="15.75" thickBot="1" x14ac:dyDescent="0.3">
      <c r="A3" s="31" t="s">
        <v>89</v>
      </c>
      <c r="B3" s="32" t="s">
        <v>90</v>
      </c>
      <c r="C3" s="32" t="s">
        <v>91</v>
      </c>
    </row>
    <row r="4" spans="1:10" ht="15.75" thickBot="1" x14ac:dyDescent="0.3">
      <c r="A4" s="33" t="s">
        <v>67</v>
      </c>
      <c r="B4" s="34">
        <v>5000</v>
      </c>
      <c r="C4" s="34">
        <v>275000</v>
      </c>
    </row>
    <row r="5" spans="1:10" ht="15.75" thickBot="1" x14ac:dyDescent="0.3">
      <c r="A5" s="33" t="s">
        <v>68</v>
      </c>
      <c r="B5" s="34">
        <v>7000</v>
      </c>
      <c r="C5" s="34">
        <v>325000</v>
      </c>
    </row>
    <row r="6" spans="1:10" ht="15.75" thickBot="1" x14ac:dyDescent="0.3">
      <c r="A6" s="33" t="s">
        <v>69</v>
      </c>
      <c r="B6" s="34">
        <v>5500</v>
      </c>
      <c r="C6" s="34">
        <v>287500</v>
      </c>
    </row>
    <row r="7" spans="1:10" ht="15.75" thickBot="1" x14ac:dyDescent="0.3">
      <c r="A7" s="33" t="s">
        <v>70</v>
      </c>
      <c r="B7" s="34">
        <v>6500</v>
      </c>
      <c r="C7" s="34">
        <v>312500</v>
      </c>
    </row>
    <row r="8" spans="1:10" ht="15.75" thickBot="1" x14ac:dyDescent="0.3">
      <c r="A8" s="33" t="s">
        <v>71</v>
      </c>
      <c r="B8" s="34">
        <v>7000</v>
      </c>
      <c r="C8" s="34">
        <v>325000</v>
      </c>
    </row>
    <row r="9" spans="1:10" ht="15.75" thickBot="1" x14ac:dyDescent="0.3">
      <c r="A9" s="33" t="s">
        <v>72</v>
      </c>
      <c r="B9" s="34">
        <v>6500</v>
      </c>
      <c r="C9" s="34">
        <v>312500</v>
      </c>
    </row>
    <row r="10" spans="1:10" ht="15.75" thickBot="1" x14ac:dyDescent="0.3">
      <c r="A10" s="39" t="s">
        <v>73</v>
      </c>
      <c r="B10" s="40">
        <v>4000</v>
      </c>
      <c r="C10" s="41">
        <v>250000</v>
      </c>
    </row>
    <row r="11" spans="1:10" ht="15.75" thickBot="1" x14ac:dyDescent="0.3">
      <c r="A11" s="33" t="s">
        <v>74</v>
      </c>
      <c r="B11" s="34">
        <v>4500</v>
      </c>
      <c r="C11" s="35">
        <v>262500</v>
      </c>
    </row>
    <row r="12" spans="1:10" ht="15.75" thickBot="1" x14ac:dyDescent="0.3">
      <c r="A12" s="33" t="s">
        <v>75</v>
      </c>
      <c r="B12" s="34">
        <v>5000</v>
      </c>
      <c r="C12" s="35">
        <v>275000</v>
      </c>
    </row>
    <row r="13" spans="1:10" ht="15.75" thickBot="1" x14ac:dyDescent="0.3">
      <c r="A13" s="33" t="s">
        <v>76</v>
      </c>
      <c r="B13" s="34">
        <v>7000</v>
      </c>
      <c r="C13" s="35">
        <v>325000</v>
      </c>
    </row>
    <row r="14" spans="1:10" ht="15.75" thickBot="1" x14ac:dyDescent="0.3">
      <c r="A14" s="39" t="s">
        <v>77</v>
      </c>
      <c r="B14" s="40">
        <v>8000</v>
      </c>
      <c r="C14" s="41">
        <v>350000</v>
      </c>
    </row>
    <row r="15" spans="1:10" ht="15.75" thickBot="1" x14ac:dyDescent="0.3">
      <c r="A15" s="33" t="s">
        <v>78</v>
      </c>
      <c r="B15" s="34">
        <v>6000</v>
      </c>
      <c r="C15" s="34">
        <v>300000</v>
      </c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B814C-F975-4A63-A7E3-7075D9C2F810}">
  <dimension ref="A1:J35"/>
  <sheetViews>
    <sheetView tabSelected="1" workbookViewId="0">
      <selection activeCell="P18" sqref="P18"/>
    </sheetView>
  </sheetViews>
  <sheetFormatPr defaultRowHeight="15" x14ac:dyDescent="0.25"/>
  <sheetData>
    <row r="1" spans="1:10" x14ac:dyDescent="0.25">
      <c r="A1" s="50" t="s">
        <v>88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 thickBot="1" x14ac:dyDescent="0.3"/>
    <row r="3" spans="1:10" ht="15.75" thickBot="1" x14ac:dyDescent="0.3">
      <c r="A3" s="31" t="s">
        <v>89</v>
      </c>
      <c r="B3" s="32" t="s">
        <v>90</v>
      </c>
      <c r="C3" s="32" t="s">
        <v>91</v>
      </c>
    </row>
    <row r="4" spans="1:10" ht="15.75" thickBot="1" x14ac:dyDescent="0.3">
      <c r="A4" s="33" t="s">
        <v>67</v>
      </c>
      <c r="B4" s="34">
        <v>5000</v>
      </c>
      <c r="C4" s="34">
        <v>275000</v>
      </c>
    </row>
    <row r="5" spans="1:10" ht="15.75" thickBot="1" x14ac:dyDescent="0.3">
      <c r="A5" s="33" t="s">
        <v>68</v>
      </c>
      <c r="B5" s="34">
        <v>7000</v>
      </c>
      <c r="C5" s="34">
        <v>325000</v>
      </c>
    </row>
    <row r="6" spans="1:10" ht="15.75" thickBot="1" x14ac:dyDescent="0.3">
      <c r="A6" s="33" t="s">
        <v>69</v>
      </c>
      <c r="B6" s="34">
        <v>5500</v>
      </c>
      <c r="C6" s="34">
        <v>287500</v>
      </c>
    </row>
    <row r="7" spans="1:10" ht="15.75" thickBot="1" x14ac:dyDescent="0.3">
      <c r="A7" s="33" t="s">
        <v>70</v>
      </c>
      <c r="B7" s="34">
        <v>6500</v>
      </c>
      <c r="C7" s="34">
        <v>312500</v>
      </c>
    </row>
    <row r="8" spans="1:10" ht="15.75" thickBot="1" x14ac:dyDescent="0.3">
      <c r="A8" s="33" t="s">
        <v>71</v>
      </c>
      <c r="B8" s="34">
        <v>7000</v>
      </c>
      <c r="C8" s="34">
        <v>325000</v>
      </c>
    </row>
    <row r="9" spans="1:10" ht="15.75" thickBot="1" x14ac:dyDescent="0.3">
      <c r="A9" s="33" t="s">
        <v>72</v>
      </c>
      <c r="B9" s="34">
        <v>6500</v>
      </c>
      <c r="C9" s="34">
        <v>312500</v>
      </c>
    </row>
    <row r="10" spans="1:10" ht="15.75" thickBot="1" x14ac:dyDescent="0.3">
      <c r="A10" s="36" t="s">
        <v>73</v>
      </c>
      <c r="B10" s="37">
        <v>4000</v>
      </c>
      <c r="C10" s="38">
        <v>250000</v>
      </c>
    </row>
    <row r="11" spans="1:10" ht="15.75" thickBot="1" x14ac:dyDescent="0.3">
      <c r="A11" s="33" t="s">
        <v>74</v>
      </c>
      <c r="B11" s="34">
        <v>4500</v>
      </c>
      <c r="C11" s="35">
        <v>262500</v>
      </c>
    </row>
    <row r="12" spans="1:10" ht="15.75" thickBot="1" x14ac:dyDescent="0.3">
      <c r="A12" s="33" t="s">
        <v>75</v>
      </c>
      <c r="B12" s="34">
        <v>5000</v>
      </c>
      <c r="C12" s="35">
        <v>275000</v>
      </c>
    </row>
    <row r="13" spans="1:10" ht="15.75" thickBot="1" x14ac:dyDescent="0.3">
      <c r="A13" s="33" t="s">
        <v>76</v>
      </c>
      <c r="B13" s="34">
        <v>7000</v>
      </c>
      <c r="C13" s="35">
        <v>325000</v>
      </c>
    </row>
    <row r="14" spans="1:10" ht="15.75" thickBot="1" x14ac:dyDescent="0.3">
      <c r="A14" s="36" t="s">
        <v>77</v>
      </c>
      <c r="B14" s="37">
        <v>8000</v>
      </c>
      <c r="C14" s="38">
        <v>350000</v>
      </c>
    </row>
    <row r="15" spans="1:10" ht="15.75" thickBot="1" x14ac:dyDescent="0.3">
      <c r="A15" s="33" t="s">
        <v>78</v>
      </c>
      <c r="B15" s="34">
        <v>6000</v>
      </c>
      <c r="C15" s="34">
        <v>300000</v>
      </c>
    </row>
    <row r="17" spans="1:8" x14ac:dyDescent="0.25">
      <c r="A17" s="28" t="s">
        <v>92</v>
      </c>
      <c r="B17" s="28"/>
    </row>
    <row r="18" spans="1:8" x14ac:dyDescent="0.25">
      <c r="A18" s="28" t="s">
        <v>93</v>
      </c>
      <c r="B18" s="28"/>
    </row>
    <row r="19" spans="1:8" x14ac:dyDescent="0.25">
      <c r="A19" s="28"/>
      <c r="B19" s="28"/>
    </row>
    <row r="20" spans="1:8" x14ac:dyDescent="0.25">
      <c r="A20" s="28" t="s">
        <v>95</v>
      </c>
    </row>
    <row r="21" spans="1:8" x14ac:dyDescent="0.25">
      <c r="A21" s="28" t="s">
        <v>94</v>
      </c>
    </row>
    <row r="22" spans="1:8" x14ac:dyDescent="0.25">
      <c r="A22" s="28"/>
      <c r="H22" s="29" t="s">
        <v>82</v>
      </c>
    </row>
    <row r="23" spans="1:8" x14ac:dyDescent="0.25">
      <c r="A23" s="28" t="s">
        <v>96</v>
      </c>
      <c r="H23" s="29">
        <f>350000-250000</f>
        <v>100000</v>
      </c>
    </row>
    <row r="24" spans="1:8" x14ac:dyDescent="0.25">
      <c r="A24" s="28" t="s">
        <v>94</v>
      </c>
      <c r="H24" s="29">
        <f>8000-4000</f>
        <v>4000</v>
      </c>
    </row>
    <row r="25" spans="1:8" x14ac:dyDescent="0.25">
      <c r="A25" s="28"/>
      <c r="H25" s="29">
        <f>100000/4000</f>
        <v>25</v>
      </c>
    </row>
    <row r="26" spans="1:8" x14ac:dyDescent="0.25">
      <c r="A26" s="28" t="s">
        <v>97</v>
      </c>
      <c r="H26" s="29"/>
    </row>
    <row r="27" spans="1:8" x14ac:dyDescent="0.25">
      <c r="H27" s="29"/>
    </row>
    <row r="28" spans="1:8" x14ac:dyDescent="0.25">
      <c r="A28" s="30" t="s">
        <v>98</v>
      </c>
      <c r="H28" s="29"/>
    </row>
    <row r="29" spans="1:8" x14ac:dyDescent="0.25">
      <c r="H29" s="29"/>
    </row>
    <row r="30" spans="1:8" x14ac:dyDescent="0.25">
      <c r="A30" t="s">
        <v>99</v>
      </c>
      <c r="H30" s="29">
        <f>25*4000</f>
        <v>100000</v>
      </c>
    </row>
    <row r="31" spans="1:8" x14ac:dyDescent="0.25">
      <c r="A31" t="s">
        <v>100</v>
      </c>
      <c r="H31" s="29"/>
    </row>
    <row r="32" spans="1:8" x14ac:dyDescent="0.25">
      <c r="A32" s="14" t="s">
        <v>101</v>
      </c>
    </row>
    <row r="34" spans="1:8" x14ac:dyDescent="0.25">
      <c r="A34" s="14" t="s">
        <v>102</v>
      </c>
    </row>
    <row r="35" spans="1:8" x14ac:dyDescent="0.25">
      <c r="A35" s="14" t="s">
        <v>103</v>
      </c>
      <c r="H35" s="29">
        <f>150000*12</f>
        <v>1800000</v>
      </c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příklad 1</vt:lpstr>
      <vt:lpstr>příklad 2 zadání</vt:lpstr>
      <vt:lpstr>příklad 2</vt:lpstr>
      <vt:lpstr>příklad 3 zadání</vt:lpstr>
      <vt:lpstr>příklad 3</vt:lpstr>
      <vt:lpstr>příklad 4 zadání</vt:lpstr>
      <vt:lpstr>příklad 4</vt:lpstr>
      <vt:lpstr>příklad 5 zadání </vt:lpstr>
      <vt:lpstr>příklad 5</vt:lpstr>
      <vt:lpstr>příklad 6 zadání </vt:lpstr>
      <vt:lpstr>příklad 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Marian Pryszcz</cp:lastModifiedBy>
  <dcterms:created xsi:type="dcterms:W3CDTF">2015-06-05T18:19:34Z</dcterms:created>
  <dcterms:modified xsi:type="dcterms:W3CDTF">2024-10-10T06:34:45Z</dcterms:modified>
</cp:coreProperties>
</file>